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495" yWindow="135" windowWidth="13905" windowHeight="14865"/>
  </bookViews>
  <sheets>
    <sheet name="17квЭт" sheetId="17" r:id="rId1"/>
  </sheets>
  <definedNames>
    <definedName name="_xlnm._FilterDatabase" localSheetId="0" hidden="1">'17квЭт'!$A$19:$CX$378</definedName>
    <definedName name="Z_500C2F4F_1743_499A_A051_20565DBF52B2_.wvu.PrintArea" localSheetId="0" hidden="1">'17квЭт'!$A$1:$BC$19</definedName>
    <definedName name="_xlnm.Print_Area" localSheetId="0">'17квЭт'!$A$1:$BC$19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M26" i="17" l="1"/>
  <c r="AL26" i="17"/>
  <c r="AK26" i="17"/>
  <c r="AN25" i="17"/>
  <c r="AK25" i="17" s="1"/>
  <c r="AM24" i="17"/>
  <c r="AL24" i="17"/>
  <c r="AK24" i="17"/>
  <c r="AN23" i="17"/>
  <c r="AK23" i="17" s="1"/>
  <c r="AO29" i="17" l="1"/>
  <c r="AE30" i="17"/>
  <c r="AX46" i="17" l="1"/>
  <c r="V79" i="17"/>
  <c r="T79" i="17" s="1"/>
  <c r="T48" i="17"/>
  <c r="T49" i="17"/>
  <c r="T50" i="17"/>
  <c r="T51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47" i="17"/>
  <c r="U80" i="17"/>
  <c r="T80" i="17" s="1"/>
  <c r="W78" i="17"/>
  <c r="V78" i="17"/>
  <c r="U77" i="17"/>
  <c r="T77" i="17" s="1"/>
  <c r="U76" i="17"/>
  <c r="T76" i="17" s="1"/>
  <c r="W75" i="17"/>
  <c r="V75" i="17"/>
  <c r="U75" i="17"/>
  <c r="W74" i="17"/>
  <c r="V74" i="17"/>
  <c r="T74" i="17" s="1"/>
  <c r="U73" i="17"/>
  <c r="T73" i="17" s="1"/>
  <c r="U72" i="17"/>
  <c r="T72" i="17" s="1"/>
  <c r="U71" i="17"/>
  <c r="T71" i="17" s="1"/>
  <c r="W70" i="17"/>
  <c r="V70" i="17"/>
  <c r="U69" i="17"/>
  <c r="T69" i="17" s="1"/>
  <c r="V68" i="17"/>
  <c r="T68" i="17" s="1"/>
  <c r="W67" i="17"/>
  <c r="W46" i="17" s="1"/>
  <c r="V67" i="17"/>
  <c r="U66" i="17"/>
  <c r="T66" i="17" s="1"/>
  <c r="U52" i="17"/>
  <c r="T52" i="17" s="1"/>
  <c r="AW78" i="17"/>
  <c r="AV78" i="17"/>
  <c r="AU78" i="17"/>
  <c r="AW75" i="17"/>
  <c r="AV75" i="17"/>
  <c r="AU75" i="17"/>
  <c r="AT74" i="17"/>
  <c r="AW70" i="17"/>
  <c r="AV70" i="17"/>
  <c r="AU70" i="17"/>
  <c r="AW67" i="17"/>
  <c r="AV67" i="17"/>
  <c r="AU67" i="17"/>
  <c r="AT70" i="17" l="1"/>
  <c r="AT75" i="17"/>
  <c r="AU46" i="17"/>
  <c r="T75" i="17"/>
  <c r="AT78" i="17"/>
  <c r="T67" i="17"/>
  <c r="U46" i="17"/>
  <c r="AV46" i="17"/>
  <c r="T70" i="17"/>
  <c r="T78" i="17"/>
  <c r="AW46" i="17"/>
  <c r="AT67" i="17"/>
  <c r="V46" i="17"/>
  <c r="AI27" i="17"/>
  <c r="AI30" i="17"/>
  <c r="AI32" i="17"/>
  <c r="AI33" i="17"/>
  <c r="AI34" i="17"/>
  <c r="AI35" i="17"/>
  <c r="AI36" i="17"/>
  <c r="AI37" i="17"/>
  <c r="AI39" i="17"/>
  <c r="AI40" i="17"/>
  <c r="AI41" i="17"/>
  <c r="AI42" i="17"/>
  <c r="AI43" i="17"/>
  <c r="AI44" i="17"/>
  <c r="AI45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262" i="17"/>
  <c r="AI263" i="17"/>
  <c r="AI264" i="17"/>
  <c r="AI265" i="17"/>
  <c r="AI266" i="17"/>
  <c r="AI267" i="17"/>
  <c r="AI268" i="17"/>
  <c r="AI269" i="17"/>
  <c r="AI270" i="17"/>
  <c r="AI271" i="17"/>
  <c r="AI272" i="17"/>
  <c r="AI273" i="17"/>
  <c r="AI274" i="17"/>
  <c r="AI275" i="17"/>
  <c r="AI276" i="17"/>
  <c r="AI277" i="17"/>
  <c r="AI278" i="17"/>
  <c r="AI279" i="17"/>
  <c r="AI280" i="17"/>
  <c r="AI281" i="17"/>
  <c r="AI282" i="17"/>
  <c r="AI283" i="17"/>
  <c r="AI284" i="17"/>
  <c r="AI285" i="17"/>
  <c r="AI286" i="17"/>
  <c r="AI287" i="17"/>
  <c r="AI288" i="17"/>
  <c r="AI289" i="17"/>
  <c r="AI290" i="17"/>
  <c r="AI291" i="17"/>
  <c r="AI292" i="17"/>
  <c r="AI293" i="17"/>
  <c r="AI294" i="17"/>
  <c r="AI295" i="17"/>
  <c r="AI296" i="17"/>
  <c r="AI297" i="17"/>
  <c r="AI298" i="17"/>
  <c r="AI299" i="17"/>
  <c r="AI300" i="17"/>
  <c r="AI301" i="17"/>
  <c r="AI302" i="17"/>
  <c r="AI303" i="17"/>
  <c r="AI304" i="17"/>
  <c r="AI305" i="17"/>
  <c r="AI306" i="17"/>
  <c r="AI307" i="17"/>
  <c r="AI308" i="17"/>
  <c r="AI309" i="17"/>
  <c r="AI310" i="17"/>
  <c r="AI311" i="17"/>
  <c r="AI312" i="17"/>
  <c r="AI313" i="17"/>
  <c r="AI314" i="17"/>
  <c r="AI315" i="17"/>
  <c r="AI316" i="17"/>
  <c r="AI317" i="17"/>
  <c r="AI318" i="17"/>
  <c r="AI319" i="17"/>
  <c r="AI320" i="17"/>
  <c r="AI321" i="17"/>
  <c r="AI323" i="17"/>
  <c r="AI325" i="17"/>
  <c r="AI326" i="17"/>
  <c r="AI327" i="17"/>
  <c r="AI328" i="17"/>
  <c r="AI329" i="17"/>
  <c r="AI330" i="17"/>
  <c r="AI332" i="17"/>
  <c r="AI333" i="17"/>
  <c r="AI334" i="17"/>
  <c r="AI335" i="17"/>
  <c r="AI336" i="17"/>
  <c r="AI337" i="17"/>
  <c r="AI338" i="17"/>
  <c r="AI339" i="17"/>
  <c r="AI340" i="17"/>
  <c r="AI341" i="17"/>
  <c r="AI342" i="17"/>
  <c r="AI343" i="17"/>
  <c r="AI344" i="17"/>
  <c r="AI345" i="17"/>
  <c r="AI346" i="17"/>
  <c r="AI347" i="17"/>
  <c r="AI348" i="17"/>
  <c r="AI349" i="17"/>
  <c r="AI350" i="17"/>
  <c r="AI351" i="17"/>
  <c r="AI352" i="17"/>
  <c r="AI353" i="17"/>
  <c r="AI354" i="17"/>
  <c r="AI355" i="17"/>
  <c r="AI356" i="17"/>
  <c r="AI357" i="17"/>
  <c r="AI358" i="17"/>
  <c r="AI359" i="17"/>
  <c r="AI360" i="17"/>
  <c r="AI361" i="17"/>
  <c r="AI362" i="17"/>
  <c r="AI363" i="17"/>
  <c r="AI364" i="17"/>
  <c r="AI365" i="17"/>
  <c r="AI366" i="17"/>
  <c r="AI367" i="17"/>
  <c r="AI368" i="17"/>
  <c r="AI369" i="17"/>
  <c r="AI370" i="17"/>
  <c r="AI371" i="17"/>
  <c r="AI372" i="17"/>
  <c r="AI374" i="17"/>
  <c r="AI375" i="17"/>
  <c r="AI376" i="17"/>
  <c r="AI377" i="17"/>
  <c r="AI378" i="17"/>
  <c r="AH27" i="17"/>
  <c r="AH30" i="17"/>
  <c r="AH32" i="17"/>
  <c r="AH33" i="17"/>
  <c r="AH34" i="17"/>
  <c r="AH35" i="17"/>
  <c r="AH36" i="17"/>
  <c r="AH37" i="17"/>
  <c r="AH42" i="17"/>
  <c r="AH43" i="17"/>
  <c r="AH44" i="17"/>
  <c r="AH45" i="17"/>
  <c r="AH47" i="17"/>
  <c r="AH48" i="17"/>
  <c r="AH50" i="17"/>
  <c r="AH51" i="17"/>
  <c r="AH52" i="17"/>
  <c r="AH53" i="17"/>
  <c r="AH54" i="17"/>
  <c r="AH56" i="17"/>
  <c r="AH57" i="17"/>
  <c r="AH58" i="17"/>
  <c r="AH59" i="17"/>
  <c r="AH60" i="17"/>
  <c r="AH62" i="17"/>
  <c r="AH64" i="17"/>
  <c r="AH65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7" i="17"/>
  <c r="AH118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31" i="17"/>
  <c r="AH232" i="17"/>
  <c r="AH233" i="17"/>
  <c r="AH234" i="17"/>
  <c r="AH235" i="17"/>
  <c r="AH236" i="17"/>
  <c r="AH237" i="17"/>
  <c r="AH238" i="17"/>
  <c r="AH239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3" i="17"/>
  <c r="AH274" i="17"/>
  <c r="AH275" i="17"/>
  <c r="AH276" i="17"/>
  <c r="AH277" i="17"/>
  <c r="AH278" i="17"/>
  <c r="AH279" i="17"/>
  <c r="AH280" i="17"/>
  <c r="AH281" i="17"/>
  <c r="AH282" i="17"/>
  <c r="AH283" i="17"/>
  <c r="AH284" i="17"/>
  <c r="AH285" i="17"/>
  <c r="AH286" i="17"/>
  <c r="AH287" i="17"/>
  <c r="AH288" i="17"/>
  <c r="AH289" i="17"/>
  <c r="AH290" i="17"/>
  <c r="AH291" i="17"/>
  <c r="AH292" i="17"/>
  <c r="AH293" i="17"/>
  <c r="AH294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3" i="17"/>
  <c r="AH325" i="17"/>
  <c r="AH326" i="17"/>
  <c r="AH327" i="17"/>
  <c r="AH328" i="17"/>
  <c r="AH329" i="17"/>
  <c r="AH330" i="17"/>
  <c r="AH332" i="17"/>
  <c r="AH333" i="17"/>
  <c r="AH334" i="17"/>
  <c r="AH335" i="17"/>
  <c r="AH336" i="17"/>
  <c r="AH337" i="17"/>
  <c r="AH338" i="17"/>
  <c r="AH340" i="17"/>
  <c r="AH341" i="17"/>
  <c r="AH342" i="17"/>
  <c r="AH343" i="17"/>
  <c r="AH345" i="17"/>
  <c r="AH346" i="17"/>
  <c r="AH347" i="17"/>
  <c r="AH349" i="17"/>
  <c r="AH350" i="17"/>
  <c r="AH351" i="17"/>
  <c r="AH352" i="17"/>
  <c r="AH353" i="17"/>
  <c r="AH354" i="17"/>
  <c r="AH368" i="17"/>
  <c r="AH369" i="17"/>
  <c r="AH370" i="17"/>
  <c r="AH371" i="17"/>
  <c r="AH372" i="17"/>
  <c r="AH375" i="17"/>
  <c r="AH376" i="17"/>
  <c r="AH377" i="17"/>
  <c r="AG27" i="17"/>
  <c r="AG30" i="17"/>
  <c r="AG32" i="17"/>
  <c r="AG33" i="17"/>
  <c r="AG34" i="17"/>
  <c r="AG35" i="17"/>
  <c r="AG36" i="17"/>
  <c r="AG37" i="17"/>
  <c r="AG42" i="17"/>
  <c r="AG43" i="17"/>
  <c r="AG44" i="17"/>
  <c r="AG45" i="17"/>
  <c r="AG47" i="17"/>
  <c r="AG48" i="17"/>
  <c r="AG50" i="17"/>
  <c r="AG51" i="17"/>
  <c r="AG52" i="17"/>
  <c r="AG53" i="17"/>
  <c r="AG54" i="17"/>
  <c r="AG56" i="17"/>
  <c r="AG57" i="17"/>
  <c r="AG58" i="17"/>
  <c r="AG59" i="17"/>
  <c r="AG60" i="17"/>
  <c r="AG62" i="17"/>
  <c r="AG64" i="17"/>
  <c r="AG65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31" i="17"/>
  <c r="AG232" i="17"/>
  <c r="AG233" i="17"/>
  <c r="AG234" i="17"/>
  <c r="AG235" i="17"/>
  <c r="AG236" i="17"/>
  <c r="AG237" i="17"/>
  <c r="AG238" i="17"/>
  <c r="AG239" i="17"/>
  <c r="AG241" i="17"/>
  <c r="AG242" i="17"/>
  <c r="AG243" i="17"/>
  <c r="AG244" i="17"/>
  <c r="AG245" i="17"/>
  <c r="AG246" i="17"/>
  <c r="AG247" i="17"/>
  <c r="AG248" i="17"/>
  <c r="AG249" i="17"/>
  <c r="AG250" i="17"/>
  <c r="AG251" i="17"/>
  <c r="AG252" i="17"/>
  <c r="AG253" i="17"/>
  <c r="AG254" i="17"/>
  <c r="AG255" i="17"/>
  <c r="AG256" i="17"/>
  <c r="AG257" i="17"/>
  <c r="AG258" i="17"/>
  <c r="AG259" i="17"/>
  <c r="AG260" i="17"/>
  <c r="AG261" i="17"/>
  <c r="AG262" i="17"/>
  <c r="AG263" i="17"/>
  <c r="AG264" i="17"/>
  <c r="AG265" i="17"/>
  <c r="AG266" i="17"/>
  <c r="AG267" i="17"/>
  <c r="AG268" i="17"/>
  <c r="AG269" i="17"/>
  <c r="AG270" i="17"/>
  <c r="AG271" i="17"/>
  <c r="AG272" i="17"/>
  <c r="AG273" i="17"/>
  <c r="AG274" i="17"/>
  <c r="AG275" i="17"/>
  <c r="AG276" i="17"/>
  <c r="AG277" i="17"/>
  <c r="AG278" i="17"/>
  <c r="AG279" i="17"/>
  <c r="AG280" i="17"/>
  <c r="AG281" i="17"/>
  <c r="AG282" i="17"/>
  <c r="AG283" i="17"/>
  <c r="AG284" i="17"/>
  <c r="AG285" i="17"/>
  <c r="AG286" i="17"/>
  <c r="AG287" i="17"/>
  <c r="AG288" i="17"/>
  <c r="AG289" i="17"/>
  <c r="AG290" i="17"/>
  <c r="AG291" i="17"/>
  <c r="AG292" i="17"/>
  <c r="AG293" i="17"/>
  <c r="AG294" i="17"/>
  <c r="AG295" i="17"/>
  <c r="AG296" i="17"/>
  <c r="AG297" i="17"/>
  <c r="AG298" i="17"/>
  <c r="AG299" i="17"/>
  <c r="AG300" i="17"/>
  <c r="AG301" i="17"/>
  <c r="AG302" i="17"/>
  <c r="AG303" i="17"/>
  <c r="AG304" i="17"/>
  <c r="AG305" i="17"/>
  <c r="AG306" i="17"/>
  <c r="AG307" i="17"/>
  <c r="AG308" i="17"/>
  <c r="AG309" i="17"/>
  <c r="AG310" i="17"/>
  <c r="AG311" i="17"/>
  <c r="AG312" i="17"/>
  <c r="AG313" i="17"/>
  <c r="AG314" i="17"/>
  <c r="AG315" i="17"/>
  <c r="AG316" i="17"/>
  <c r="AG317" i="17"/>
  <c r="AG318" i="17"/>
  <c r="AG319" i="17"/>
  <c r="AG320" i="17"/>
  <c r="AG321" i="17"/>
  <c r="AG323" i="17"/>
  <c r="AG325" i="17"/>
  <c r="AG326" i="17"/>
  <c r="AG327" i="17"/>
  <c r="AG328" i="17"/>
  <c r="AG329" i="17"/>
  <c r="AG330" i="17"/>
  <c r="AG332" i="17"/>
  <c r="AG333" i="17"/>
  <c r="AG334" i="17"/>
  <c r="AG335" i="17"/>
  <c r="AG336" i="17"/>
  <c r="AG337" i="17"/>
  <c r="AG338" i="17"/>
  <c r="AG340" i="17"/>
  <c r="AG341" i="17"/>
  <c r="AG342" i="17"/>
  <c r="AG343" i="17"/>
  <c r="AG345" i="17"/>
  <c r="AG346" i="17"/>
  <c r="AG347" i="17"/>
  <c r="AG349" i="17"/>
  <c r="AG350" i="17"/>
  <c r="AG351" i="17"/>
  <c r="AG352" i="17"/>
  <c r="AG353" i="17"/>
  <c r="AG354" i="17"/>
  <c r="AG368" i="17"/>
  <c r="AG369" i="17"/>
  <c r="AG370" i="17"/>
  <c r="AG371" i="17"/>
  <c r="AG372" i="17"/>
  <c r="AG374" i="17"/>
  <c r="AG375" i="17"/>
  <c r="AG376" i="17"/>
  <c r="AG377" i="17"/>
  <c r="AG378" i="17"/>
  <c r="AF30" i="17"/>
  <c r="AF32" i="17"/>
  <c r="AF33" i="17"/>
  <c r="AF34" i="17"/>
  <c r="AF35" i="17"/>
  <c r="AF36" i="17"/>
  <c r="AF41" i="17"/>
  <c r="AF42" i="17"/>
  <c r="AF43" i="17"/>
  <c r="AF47" i="17"/>
  <c r="AF48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4" i="17"/>
  <c r="AF65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31" i="17"/>
  <c r="AF232" i="17"/>
  <c r="AF233" i="17"/>
  <c r="AF234" i="17"/>
  <c r="AF235" i="17"/>
  <c r="AF236" i="17"/>
  <c r="AF237" i="17"/>
  <c r="AF238" i="17"/>
  <c r="AF239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F254" i="17"/>
  <c r="AF255" i="17"/>
  <c r="AF256" i="17"/>
  <c r="AF257" i="17"/>
  <c r="AF258" i="17"/>
  <c r="AF259" i="17"/>
  <c r="AF260" i="17"/>
  <c r="AF261" i="17"/>
  <c r="AF262" i="17"/>
  <c r="AF263" i="17"/>
  <c r="AF264" i="17"/>
  <c r="AF265" i="17"/>
  <c r="AF266" i="17"/>
  <c r="AF267" i="17"/>
  <c r="AF268" i="17"/>
  <c r="AF269" i="17"/>
  <c r="AF270" i="17"/>
  <c r="AF271" i="17"/>
  <c r="AF272" i="17"/>
  <c r="AF273" i="17"/>
  <c r="AF274" i="17"/>
  <c r="AF275" i="17"/>
  <c r="AF276" i="17"/>
  <c r="AF277" i="17"/>
  <c r="AF278" i="17"/>
  <c r="AF279" i="17"/>
  <c r="AF280" i="17"/>
  <c r="AF281" i="17"/>
  <c r="AF282" i="17"/>
  <c r="AF283" i="17"/>
  <c r="AF284" i="17"/>
  <c r="AF285" i="17"/>
  <c r="AF286" i="17"/>
  <c r="AF287" i="17"/>
  <c r="AF288" i="17"/>
  <c r="AF289" i="17"/>
  <c r="AF290" i="17"/>
  <c r="AF291" i="17"/>
  <c r="AF292" i="17"/>
  <c r="AF293" i="17"/>
  <c r="AF294" i="17"/>
  <c r="AF295" i="17"/>
  <c r="AF296" i="17"/>
  <c r="AF297" i="17"/>
  <c r="AF298" i="17"/>
  <c r="AF299" i="17"/>
  <c r="AF300" i="17"/>
  <c r="AF301" i="17"/>
  <c r="AF302" i="17"/>
  <c r="AF303" i="17"/>
  <c r="AF304" i="17"/>
  <c r="AF305" i="17"/>
  <c r="AF306" i="17"/>
  <c r="AF307" i="17"/>
  <c r="AF308" i="17"/>
  <c r="AF309" i="17"/>
  <c r="AF310" i="17"/>
  <c r="AF311" i="17"/>
  <c r="AF312" i="17"/>
  <c r="AF313" i="17"/>
  <c r="AF314" i="17"/>
  <c r="AF315" i="17"/>
  <c r="AF316" i="17"/>
  <c r="AF317" i="17"/>
  <c r="AF318" i="17"/>
  <c r="AF319" i="17"/>
  <c r="AF320" i="17"/>
  <c r="AF321" i="17"/>
  <c r="AF323" i="17"/>
  <c r="AF325" i="17"/>
  <c r="AF326" i="17"/>
  <c r="AF327" i="17"/>
  <c r="AF328" i="17"/>
  <c r="AF329" i="17"/>
  <c r="AF330" i="17"/>
  <c r="AF332" i="17"/>
  <c r="AF333" i="17"/>
  <c r="AF334" i="17"/>
  <c r="AF335" i="17"/>
  <c r="AF336" i="17"/>
  <c r="AF337" i="17"/>
  <c r="AF338" i="17"/>
  <c r="AF339" i="17"/>
  <c r="AF343" i="17"/>
  <c r="AF345" i="17"/>
  <c r="AF346" i="17"/>
  <c r="AF347" i="17"/>
  <c r="AF348" i="17"/>
  <c r="AF349" i="17"/>
  <c r="AF350" i="17"/>
  <c r="AF351" i="17"/>
  <c r="AF352" i="17"/>
  <c r="AF353" i="17"/>
  <c r="AF354" i="17"/>
  <c r="AF355" i="17"/>
  <c r="AF356" i="17"/>
  <c r="AF358" i="17"/>
  <c r="AF359" i="17"/>
  <c r="AF360" i="17"/>
  <c r="AF361" i="17"/>
  <c r="AF362" i="17"/>
  <c r="AF363" i="17"/>
  <c r="AF364" i="17"/>
  <c r="AF365" i="17"/>
  <c r="AF366" i="17"/>
  <c r="AF367" i="17"/>
  <c r="AF368" i="17"/>
  <c r="AF369" i="17"/>
  <c r="AF370" i="17"/>
  <c r="AF371" i="17"/>
  <c r="AF374" i="17"/>
  <c r="AF375" i="17"/>
  <c r="AF376" i="17"/>
  <c r="AF377" i="17"/>
  <c r="AF378" i="17"/>
  <c r="AE47" i="17"/>
  <c r="AE118" i="17"/>
  <c r="AD369" i="17"/>
  <c r="AD115" i="17"/>
  <c r="U327" i="17"/>
  <c r="F327" i="17" s="1"/>
  <c r="U325" i="17"/>
  <c r="F325" i="17" s="1"/>
  <c r="H23" i="17"/>
  <c r="H25" i="17"/>
  <c r="H27" i="17"/>
  <c r="H30" i="17"/>
  <c r="H32" i="17"/>
  <c r="H33" i="17"/>
  <c r="H34" i="17"/>
  <c r="H35" i="17"/>
  <c r="H36" i="17"/>
  <c r="H37" i="17"/>
  <c r="H42" i="17"/>
  <c r="H43" i="17"/>
  <c r="H44" i="17"/>
  <c r="H45" i="17"/>
  <c r="H47" i="17"/>
  <c r="H48" i="17"/>
  <c r="H50" i="17"/>
  <c r="H51" i="17"/>
  <c r="H52" i="17"/>
  <c r="H53" i="17"/>
  <c r="H54" i="17"/>
  <c r="H56" i="17"/>
  <c r="H57" i="17"/>
  <c r="H58" i="17"/>
  <c r="H59" i="17"/>
  <c r="H60" i="17"/>
  <c r="H62" i="17"/>
  <c r="H64" i="17"/>
  <c r="H65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3" i="17"/>
  <c r="H325" i="17"/>
  <c r="H326" i="17"/>
  <c r="H327" i="17"/>
  <c r="H328" i="17"/>
  <c r="H329" i="17"/>
  <c r="H330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4" i="17"/>
  <c r="H376" i="17"/>
  <c r="H377" i="17"/>
  <c r="H378" i="17"/>
  <c r="G23" i="17"/>
  <c r="G25" i="17"/>
  <c r="G27" i="17"/>
  <c r="G30" i="17"/>
  <c r="G32" i="17"/>
  <c r="G33" i="17"/>
  <c r="G34" i="17"/>
  <c r="G35" i="17"/>
  <c r="G36" i="17"/>
  <c r="G37" i="17"/>
  <c r="G42" i="17"/>
  <c r="G43" i="17"/>
  <c r="G44" i="17"/>
  <c r="G45" i="17"/>
  <c r="G47" i="17"/>
  <c r="G48" i="17"/>
  <c r="G50" i="17"/>
  <c r="G51" i="17"/>
  <c r="G53" i="17"/>
  <c r="G54" i="17"/>
  <c r="G65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3" i="17"/>
  <c r="G325" i="17"/>
  <c r="G326" i="17"/>
  <c r="G327" i="17"/>
  <c r="G328" i="17"/>
  <c r="G329" i="17"/>
  <c r="G330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6" i="17"/>
  <c r="G367" i="17"/>
  <c r="G368" i="17"/>
  <c r="G369" i="17"/>
  <c r="G370" i="17"/>
  <c r="G371" i="17"/>
  <c r="G372" i="17"/>
  <c r="G374" i="17"/>
  <c r="G376" i="17"/>
  <c r="G377" i="17"/>
  <c r="G378" i="17"/>
  <c r="F30" i="17"/>
  <c r="F32" i="17"/>
  <c r="F33" i="17"/>
  <c r="F34" i="17"/>
  <c r="F35" i="17"/>
  <c r="F36" i="17"/>
  <c r="F42" i="17"/>
  <c r="F47" i="17"/>
  <c r="F48" i="17"/>
  <c r="F49" i="17"/>
  <c r="F50" i="17"/>
  <c r="F51" i="17"/>
  <c r="F53" i="17"/>
  <c r="F54" i="17"/>
  <c r="F55" i="17"/>
  <c r="F58" i="17"/>
  <c r="F59" i="17"/>
  <c r="F60" i="17"/>
  <c r="F61" i="17"/>
  <c r="F62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3" i="17"/>
  <c r="F326" i="17"/>
  <c r="F328" i="17"/>
  <c r="F329" i="17"/>
  <c r="F330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4" i="17"/>
  <c r="F376" i="17"/>
  <c r="F377" i="17"/>
  <c r="F378" i="17"/>
  <c r="E30" i="17"/>
  <c r="E47" i="17"/>
  <c r="E118" i="17"/>
  <c r="AW116" i="17"/>
  <c r="AT369" i="17"/>
  <c r="AE369" i="17" s="1"/>
  <c r="AT370" i="17"/>
  <c r="AE370" i="17" s="1"/>
  <c r="AT371" i="17"/>
  <c r="AE371" i="17" s="1"/>
  <c r="AU342" i="17"/>
  <c r="AF342" i="17" s="1"/>
  <c r="AU341" i="17"/>
  <c r="AF341" i="17" s="1"/>
  <c r="AU340" i="17"/>
  <c r="AF340" i="17" s="1"/>
  <c r="AV331" i="17"/>
  <c r="AX331" i="17"/>
  <c r="AU230" i="17"/>
  <c r="AV230" i="17"/>
  <c r="AW230" i="17"/>
  <c r="AX230" i="17"/>
  <c r="AU134" i="17"/>
  <c r="AV134" i="17"/>
  <c r="AW134" i="17"/>
  <c r="AX134" i="17"/>
  <c r="AU121" i="17"/>
  <c r="AV121" i="17"/>
  <c r="AW121" i="17"/>
  <c r="AX121" i="17"/>
  <c r="AJ115" i="17"/>
  <c r="AJ116" i="17"/>
  <c r="AJ117" i="17"/>
  <c r="AE117" i="17" s="1"/>
  <c r="AK94" i="17"/>
  <c r="AK93" i="17" s="1"/>
  <c r="AL94" i="17"/>
  <c r="AL93" i="17" s="1"/>
  <c r="AM94" i="17"/>
  <c r="AM93" i="17" s="1"/>
  <c r="AN94" i="17"/>
  <c r="AN93" i="17" s="1"/>
  <c r="AP94" i="17"/>
  <c r="AQ94" i="17"/>
  <c r="AR94" i="17"/>
  <c r="AS94" i="17"/>
  <c r="AU94" i="17"/>
  <c r="AF94" i="17" s="1"/>
  <c r="AV94" i="17"/>
  <c r="AG94" i="17" s="1"/>
  <c r="AX94" i="17"/>
  <c r="AT133" i="17"/>
  <c r="AE133" i="17" s="1"/>
  <c r="AT225" i="17"/>
  <c r="AE225" i="17" s="1"/>
  <c r="AT226" i="17"/>
  <c r="AE226" i="17" s="1"/>
  <c r="AT227" i="17"/>
  <c r="AE227" i="17" s="1"/>
  <c r="AT228" i="17"/>
  <c r="AE228" i="17" s="1"/>
  <c r="AT218" i="17"/>
  <c r="AE218" i="17" s="1"/>
  <c r="AT219" i="17"/>
  <c r="AE219" i="17" s="1"/>
  <c r="AT220" i="17"/>
  <c r="AE220" i="17" s="1"/>
  <c r="AT202" i="17"/>
  <c r="AE202" i="17" s="1"/>
  <c r="AT195" i="17"/>
  <c r="AE195" i="17" s="1"/>
  <c r="AT196" i="17"/>
  <c r="AE196" i="17" s="1"/>
  <c r="AT197" i="17"/>
  <c r="AE197" i="17" s="1"/>
  <c r="AT198" i="17"/>
  <c r="AE198" i="17" s="1"/>
  <c r="AT309" i="17"/>
  <c r="AE309" i="17" s="1"/>
  <c r="AT310" i="17"/>
  <c r="AE310" i="17" s="1"/>
  <c r="AT311" i="17"/>
  <c r="AE311" i="17" s="1"/>
  <c r="AT115" i="17"/>
  <c r="AT267" i="17"/>
  <c r="AE267" i="17" s="1"/>
  <c r="AT268" i="17"/>
  <c r="AE268" i="17" s="1"/>
  <c r="AT269" i="17"/>
  <c r="AE269" i="17" s="1"/>
  <c r="K331" i="17"/>
  <c r="M331" i="17"/>
  <c r="N331" i="17"/>
  <c r="P331" i="17"/>
  <c r="Q331" i="17"/>
  <c r="R331" i="17"/>
  <c r="S331" i="17"/>
  <c r="U331" i="17"/>
  <c r="V331" i="17"/>
  <c r="W331" i="17"/>
  <c r="X331" i="17"/>
  <c r="D331" i="17"/>
  <c r="K230" i="17"/>
  <c r="M230" i="17"/>
  <c r="N230" i="17"/>
  <c r="P230" i="17"/>
  <c r="Q230" i="17"/>
  <c r="R230" i="17"/>
  <c r="S230" i="17"/>
  <c r="U230" i="17"/>
  <c r="V230" i="17"/>
  <c r="W230" i="17"/>
  <c r="X230" i="17"/>
  <c r="D230" i="17"/>
  <c r="K134" i="17"/>
  <c r="L134" i="17"/>
  <c r="M134" i="17"/>
  <c r="N134" i="17"/>
  <c r="P134" i="17"/>
  <c r="Q134" i="17"/>
  <c r="R134" i="17"/>
  <c r="S134" i="17"/>
  <c r="U134" i="17"/>
  <c r="V134" i="17"/>
  <c r="W134" i="17"/>
  <c r="X134" i="17"/>
  <c r="D134" i="17"/>
  <c r="K121" i="17"/>
  <c r="L121" i="17"/>
  <c r="M121" i="17"/>
  <c r="N121" i="17"/>
  <c r="P121" i="17"/>
  <c r="Q121" i="17"/>
  <c r="R121" i="17"/>
  <c r="S121" i="17"/>
  <c r="U121" i="17"/>
  <c r="V121" i="17"/>
  <c r="W121" i="17"/>
  <c r="X121" i="17"/>
  <c r="D121" i="17"/>
  <c r="K94" i="17"/>
  <c r="L94" i="17"/>
  <c r="M94" i="17"/>
  <c r="N94" i="17"/>
  <c r="P94" i="17"/>
  <c r="Q94" i="17"/>
  <c r="R94" i="17"/>
  <c r="S94" i="17"/>
  <c r="U94" i="17"/>
  <c r="V94" i="17"/>
  <c r="W94" i="17"/>
  <c r="X94" i="17"/>
  <c r="D94" i="17"/>
  <c r="T46" i="17" l="1"/>
  <c r="AE115" i="17"/>
  <c r="AT116" i="17"/>
  <c r="AE116" i="17" s="1"/>
  <c r="AH116" i="17"/>
  <c r="AI94" i="17"/>
  <c r="H375" i="17"/>
  <c r="AW94" i="17"/>
  <c r="AH94" i="17" s="1"/>
  <c r="F121" i="17"/>
  <c r="G94" i="17"/>
  <c r="H121" i="17"/>
  <c r="G134" i="17"/>
  <c r="H331" i="17"/>
  <c r="F230" i="17"/>
  <c r="F331" i="17"/>
  <c r="H94" i="17"/>
  <c r="F134" i="17"/>
  <c r="F94" i="17"/>
  <c r="G121" i="17"/>
  <c r="H134" i="17"/>
  <c r="H230" i="17"/>
  <c r="AU331" i="17"/>
  <c r="T370" i="17"/>
  <c r="E370" i="17" s="1"/>
  <c r="T371" i="17"/>
  <c r="E371" i="17" s="1"/>
  <c r="F375" i="17" l="1"/>
  <c r="G375" i="17"/>
  <c r="T369" i="17"/>
  <c r="E369" i="17" s="1"/>
  <c r="T133" i="17"/>
  <c r="E133" i="17" s="1"/>
  <c r="T225" i="17"/>
  <c r="E225" i="17" s="1"/>
  <c r="T226" i="17"/>
  <c r="E226" i="17" s="1"/>
  <c r="T227" i="17"/>
  <c r="E227" i="17" s="1"/>
  <c r="T228" i="17"/>
  <c r="E228" i="17" s="1"/>
  <c r="T218" i="17"/>
  <c r="E218" i="17" s="1"/>
  <c r="T219" i="17"/>
  <c r="E219" i="17" s="1"/>
  <c r="T220" i="17"/>
  <c r="E220" i="17" s="1"/>
  <c r="T202" i="17"/>
  <c r="E202" i="17" s="1"/>
  <c r="T195" i="17"/>
  <c r="E195" i="17" s="1"/>
  <c r="T196" i="17"/>
  <c r="E196" i="17" s="1"/>
  <c r="T197" i="17"/>
  <c r="E197" i="17" s="1"/>
  <c r="T198" i="17"/>
  <c r="E198" i="17" s="1"/>
  <c r="T309" i="17"/>
  <c r="E309" i="17" s="1"/>
  <c r="T310" i="17"/>
  <c r="E310" i="17" s="1"/>
  <c r="T311" i="17"/>
  <c r="E311" i="17" s="1"/>
  <c r="T115" i="17"/>
  <c r="E115" i="17" s="1"/>
  <c r="T116" i="17"/>
  <c r="E116" i="17" s="1"/>
  <c r="T117" i="17"/>
  <c r="E117" i="17" s="1"/>
  <c r="T267" i="17"/>
  <c r="E267" i="17" s="1"/>
  <c r="T268" i="17"/>
  <c r="E268" i="17" s="1"/>
  <c r="T269" i="17"/>
  <c r="E269" i="17" s="1"/>
  <c r="AD375" i="17" l="1"/>
  <c r="AT201" i="17" l="1"/>
  <c r="AO201" i="17"/>
  <c r="AJ201" i="17"/>
  <c r="T201" i="17"/>
  <c r="O201" i="17"/>
  <c r="J201" i="17"/>
  <c r="I201" i="17"/>
  <c r="AT200" i="17"/>
  <c r="AO200" i="17"/>
  <c r="AJ200" i="17"/>
  <c r="T200" i="17"/>
  <c r="O200" i="17"/>
  <c r="J200" i="17"/>
  <c r="I200" i="17"/>
  <c r="AE200" i="17" l="1"/>
  <c r="AE201" i="17"/>
  <c r="E201" i="17"/>
  <c r="E200" i="17"/>
  <c r="AT378" i="17"/>
  <c r="AT377" i="17"/>
  <c r="AT376" i="17"/>
  <c r="AT375" i="17"/>
  <c r="AT374" i="17"/>
  <c r="AX373" i="17"/>
  <c r="AX26" i="17" s="1"/>
  <c r="AW26" i="17"/>
  <c r="AV373" i="17"/>
  <c r="AV26" i="17" s="1"/>
  <c r="AU373" i="17"/>
  <c r="AT372" i="17"/>
  <c r="AT368" i="17"/>
  <c r="AT367" i="17"/>
  <c r="AT366" i="17"/>
  <c r="AT365" i="17"/>
  <c r="AT364" i="17"/>
  <c r="AT363" i="17"/>
  <c r="AT362" i="17"/>
  <c r="AT361" i="17"/>
  <c r="AT360" i="17"/>
  <c r="AT359" i="17"/>
  <c r="AT358" i="17"/>
  <c r="AT357" i="17"/>
  <c r="AT356" i="17"/>
  <c r="AT355" i="17"/>
  <c r="AT354" i="17"/>
  <c r="AT353" i="17"/>
  <c r="AT352" i="17"/>
  <c r="AT351" i="17"/>
  <c r="AT350" i="17"/>
  <c r="AT349" i="17"/>
  <c r="AT348" i="17"/>
  <c r="AT347" i="17"/>
  <c r="AT346" i="17"/>
  <c r="AT345" i="17"/>
  <c r="AT344" i="17"/>
  <c r="AT343" i="17"/>
  <c r="AT342" i="17"/>
  <c r="AT341" i="17"/>
  <c r="AT340" i="17"/>
  <c r="AT339" i="17"/>
  <c r="AT338" i="17"/>
  <c r="AT337" i="17"/>
  <c r="AT336" i="17"/>
  <c r="AT335" i="17"/>
  <c r="AT334" i="17"/>
  <c r="AT333" i="17"/>
  <c r="AT332" i="17"/>
  <c r="AX24" i="17"/>
  <c r="AV24" i="17"/>
  <c r="AU24" i="17"/>
  <c r="AT330" i="17"/>
  <c r="AT329" i="17"/>
  <c r="AT328" i="17"/>
  <c r="AT327" i="17"/>
  <c r="AT326" i="17"/>
  <c r="AT325" i="17"/>
  <c r="AX324" i="17"/>
  <c r="AV324" i="17"/>
  <c r="AU324" i="17"/>
  <c r="AT323" i="17"/>
  <c r="AT321" i="17"/>
  <c r="AT320" i="17"/>
  <c r="AT319" i="17"/>
  <c r="AT318" i="17"/>
  <c r="AT317" i="17"/>
  <c r="AT316" i="17"/>
  <c r="AT315" i="17"/>
  <c r="AT314" i="17"/>
  <c r="AT313" i="17"/>
  <c r="AT312" i="17"/>
  <c r="AT308" i="17"/>
  <c r="AT307" i="17"/>
  <c r="AT306" i="17"/>
  <c r="AT305" i="17"/>
  <c r="AT304" i="17"/>
  <c r="AT303" i="17"/>
  <c r="AT302" i="17"/>
  <c r="AT301" i="17"/>
  <c r="AT300" i="17"/>
  <c r="AT299" i="17"/>
  <c r="AT298" i="17"/>
  <c r="AT297" i="17"/>
  <c r="AT296" i="17"/>
  <c r="AT295" i="17"/>
  <c r="AT294" i="17"/>
  <c r="AT293" i="17"/>
  <c r="AT292" i="17"/>
  <c r="AT291" i="17"/>
  <c r="AT290" i="17"/>
  <c r="AT289" i="17"/>
  <c r="AT288" i="17"/>
  <c r="AT287" i="17"/>
  <c r="AT286" i="17"/>
  <c r="AT285" i="17"/>
  <c r="AT284" i="17"/>
  <c r="AT283" i="17"/>
  <c r="AT282" i="17"/>
  <c r="AT281" i="17"/>
  <c r="AT280" i="17"/>
  <c r="AT279" i="17"/>
  <c r="AT278" i="17"/>
  <c r="AT277" i="17"/>
  <c r="AT276" i="17"/>
  <c r="AT275" i="17"/>
  <c r="AT274" i="17"/>
  <c r="AT273" i="17"/>
  <c r="AT272" i="17"/>
  <c r="AT271" i="17"/>
  <c r="AT270" i="17"/>
  <c r="AT266" i="17"/>
  <c r="AT265" i="17"/>
  <c r="AT264" i="17"/>
  <c r="AT263" i="17"/>
  <c r="AT262" i="17"/>
  <c r="AT261" i="17"/>
  <c r="AT260" i="17"/>
  <c r="AT259" i="17"/>
  <c r="AT258" i="17"/>
  <c r="AT257" i="17"/>
  <c r="AT256" i="17"/>
  <c r="AT255" i="17"/>
  <c r="AT254" i="17"/>
  <c r="AT253" i="17"/>
  <c r="AT252" i="17"/>
  <c r="AT251" i="17"/>
  <c r="AT250" i="17"/>
  <c r="AT249" i="17"/>
  <c r="AT248" i="17"/>
  <c r="AT247" i="17"/>
  <c r="AT246" i="17"/>
  <c r="AT245" i="17"/>
  <c r="AT244" i="17"/>
  <c r="AT243" i="17"/>
  <c r="AT242" i="17"/>
  <c r="AT241" i="17"/>
  <c r="AT240" i="17"/>
  <c r="AT239" i="17"/>
  <c r="AT238" i="17"/>
  <c r="AT237" i="17"/>
  <c r="AT236" i="17"/>
  <c r="AT235" i="17"/>
  <c r="AT234" i="17"/>
  <c r="AT233" i="17"/>
  <c r="AT232" i="17"/>
  <c r="AT231" i="17"/>
  <c r="AX229" i="17"/>
  <c r="AW229" i="17"/>
  <c r="AV229" i="17"/>
  <c r="AU229" i="17"/>
  <c r="AT224" i="17"/>
  <c r="AE224" i="17" s="1"/>
  <c r="AT223" i="17"/>
  <c r="AE223" i="17" s="1"/>
  <c r="AT222" i="17"/>
  <c r="AE222" i="17" s="1"/>
  <c r="AT221" i="17"/>
  <c r="AE221" i="17" s="1"/>
  <c r="AT217" i="17"/>
  <c r="AE217" i="17" s="1"/>
  <c r="AT216" i="17"/>
  <c r="AE216" i="17" s="1"/>
  <c r="AT215" i="17"/>
  <c r="AE215" i="17" s="1"/>
  <c r="AT214" i="17"/>
  <c r="AE214" i="17" s="1"/>
  <c r="AT213" i="17"/>
  <c r="AE213" i="17" s="1"/>
  <c r="AT212" i="17"/>
  <c r="AE212" i="17" s="1"/>
  <c r="AT211" i="17"/>
  <c r="AE211" i="17" s="1"/>
  <c r="AT210" i="17"/>
  <c r="AE210" i="17" s="1"/>
  <c r="AT209" i="17"/>
  <c r="AE209" i="17" s="1"/>
  <c r="AT208" i="17"/>
  <c r="AE208" i="17" s="1"/>
  <c r="AT207" i="17"/>
  <c r="AE207" i="17" s="1"/>
  <c r="AT206" i="17"/>
  <c r="AE206" i="17" s="1"/>
  <c r="AT205" i="17"/>
  <c r="AE205" i="17" s="1"/>
  <c r="AT204" i="17"/>
  <c r="AE204" i="17" s="1"/>
  <c r="AT203" i="17"/>
  <c r="AE203" i="17" s="1"/>
  <c r="AT199" i="17"/>
  <c r="AT194" i="17"/>
  <c r="AT193" i="17"/>
  <c r="AT192" i="17"/>
  <c r="AT191" i="17"/>
  <c r="AT190" i="17"/>
  <c r="AT189" i="17"/>
  <c r="AT188" i="17"/>
  <c r="AT187" i="17"/>
  <c r="AT186" i="17"/>
  <c r="AT185" i="17"/>
  <c r="AT184" i="17"/>
  <c r="AT183" i="17"/>
  <c r="AT182" i="17"/>
  <c r="AT181" i="17"/>
  <c r="AT180" i="17"/>
  <c r="AT179" i="17"/>
  <c r="AT178" i="17"/>
  <c r="AT177" i="17"/>
  <c r="AT176" i="17"/>
  <c r="AT175" i="17"/>
  <c r="AT174" i="17"/>
  <c r="AT173" i="17"/>
  <c r="AT172" i="17"/>
  <c r="AT171" i="17"/>
  <c r="AT170" i="17"/>
  <c r="AT169" i="17"/>
  <c r="AT168" i="17"/>
  <c r="AT167" i="17"/>
  <c r="AT166" i="17"/>
  <c r="AT165" i="17"/>
  <c r="AT164" i="17"/>
  <c r="AT163" i="17"/>
  <c r="AT162" i="17"/>
  <c r="AT161" i="17"/>
  <c r="AT160" i="17"/>
  <c r="AT159" i="17"/>
  <c r="AT158" i="17"/>
  <c r="AT157" i="17"/>
  <c r="AT156" i="17"/>
  <c r="AT155" i="17"/>
  <c r="AT154" i="17"/>
  <c r="AT153" i="17"/>
  <c r="AT152" i="17"/>
  <c r="AT151" i="17"/>
  <c r="AT150" i="17"/>
  <c r="AT149" i="17"/>
  <c r="AT148" i="17"/>
  <c r="AT147" i="17"/>
  <c r="AT146" i="17"/>
  <c r="AT145" i="17"/>
  <c r="AT144" i="17"/>
  <c r="AT143" i="17"/>
  <c r="AT142" i="17"/>
  <c r="AT141" i="17"/>
  <c r="AT140" i="17"/>
  <c r="AT139" i="17"/>
  <c r="AT138" i="17"/>
  <c r="AT137" i="17"/>
  <c r="AT136" i="17"/>
  <c r="AT135" i="17"/>
  <c r="AT132" i="17"/>
  <c r="AT131" i="17"/>
  <c r="AT130" i="17"/>
  <c r="AT129" i="17"/>
  <c r="AT128" i="17"/>
  <c r="AT127" i="17"/>
  <c r="AT126" i="17"/>
  <c r="AT125" i="17"/>
  <c r="AT124" i="17"/>
  <c r="AT123" i="17"/>
  <c r="AT122" i="17"/>
  <c r="AT114" i="17"/>
  <c r="AT113" i="17"/>
  <c r="AT112" i="17"/>
  <c r="AT111" i="17"/>
  <c r="AT110" i="17"/>
  <c r="AT109" i="17"/>
  <c r="AT108" i="17"/>
  <c r="AT107" i="17"/>
  <c r="AT106" i="17"/>
  <c r="AT105" i="17"/>
  <c r="AT104" i="17"/>
  <c r="AT103" i="17"/>
  <c r="AT102" i="17"/>
  <c r="AT101" i="17"/>
  <c r="AT100" i="17"/>
  <c r="AT99" i="17"/>
  <c r="AT98" i="17"/>
  <c r="AT97" i="17"/>
  <c r="AT96" i="17"/>
  <c r="AT95" i="17"/>
  <c r="AX93" i="17"/>
  <c r="AW93" i="17"/>
  <c r="AV93" i="17"/>
  <c r="AU93" i="17"/>
  <c r="AT92" i="17"/>
  <c r="AT91" i="17"/>
  <c r="AT90" i="17"/>
  <c r="AT89" i="17"/>
  <c r="AT88" i="17"/>
  <c r="AT87" i="17"/>
  <c r="AT86" i="17"/>
  <c r="AT85" i="17"/>
  <c r="AT84" i="17"/>
  <c r="AT83" i="17"/>
  <c r="AT82" i="17"/>
  <c r="AT81" i="17"/>
  <c r="AT65" i="17"/>
  <c r="AT64" i="17"/>
  <c r="AT63" i="17"/>
  <c r="AT62" i="17"/>
  <c r="AT61" i="17"/>
  <c r="AT60" i="17"/>
  <c r="AT59" i="17"/>
  <c r="AT58" i="17"/>
  <c r="AT57" i="17"/>
  <c r="AT56" i="17"/>
  <c r="AT55" i="17"/>
  <c r="AT54" i="17"/>
  <c r="AT53" i="17"/>
  <c r="AT52" i="17"/>
  <c r="AT51" i="17"/>
  <c r="AT50" i="17"/>
  <c r="AT49" i="17"/>
  <c r="AT48" i="17"/>
  <c r="AT45" i="17"/>
  <c r="AE45" i="17" s="1"/>
  <c r="AT44" i="17"/>
  <c r="AE44" i="17" s="1"/>
  <c r="AT43" i="17"/>
  <c r="AT42" i="17"/>
  <c r="AT41" i="17"/>
  <c r="AT40" i="17"/>
  <c r="AT39" i="17"/>
  <c r="AX38" i="17"/>
  <c r="AW38" i="17"/>
  <c r="AV38" i="17"/>
  <c r="AU38" i="17"/>
  <c r="AT37" i="17"/>
  <c r="AE37" i="17" s="1"/>
  <c r="AT36" i="17"/>
  <c r="AE36" i="17" s="1"/>
  <c r="AT35" i="17"/>
  <c r="AE35" i="17" s="1"/>
  <c r="AT34" i="17"/>
  <c r="AE34" i="17" s="1"/>
  <c r="AT33" i="17"/>
  <c r="AE33" i="17" s="1"/>
  <c r="AT32" i="17"/>
  <c r="AE32" i="17" s="1"/>
  <c r="AX31" i="17"/>
  <c r="AW31" i="17"/>
  <c r="AV31" i="17"/>
  <c r="AU31" i="17"/>
  <c r="AT27" i="17"/>
  <c r="AE27" i="17" s="1"/>
  <c r="AU26" i="17"/>
  <c r="AX25" i="17"/>
  <c r="AT25" i="17" s="1"/>
  <c r="AW24" i="17"/>
  <c r="AX23" i="17"/>
  <c r="AT23" i="17" s="1"/>
  <c r="AT46" i="17" l="1"/>
  <c r="AV322" i="17"/>
  <c r="AX322" i="17"/>
  <c r="AU322" i="17"/>
  <c r="AT94" i="17"/>
  <c r="AT331" i="17"/>
  <c r="AT230" i="17"/>
  <c r="AT229" i="17" s="1"/>
  <c r="AT134" i="17"/>
  <c r="AT121" i="17"/>
  <c r="AV120" i="17"/>
  <c r="AX29" i="17"/>
  <c r="AU29" i="17"/>
  <c r="AU28" i="17" s="1"/>
  <c r="AW120" i="17"/>
  <c r="AW119" i="17" s="1"/>
  <c r="AW22" i="17" s="1"/>
  <c r="AT26" i="17"/>
  <c r="AW29" i="17"/>
  <c r="AW28" i="17" s="1"/>
  <c r="AT373" i="17"/>
  <c r="AU120" i="17"/>
  <c r="AV29" i="17"/>
  <c r="AV28" i="17" s="1"/>
  <c r="AT324" i="17"/>
  <c r="AX120" i="17"/>
  <c r="AT38" i="17"/>
  <c r="AT31" i="17"/>
  <c r="AX119" i="17" l="1"/>
  <c r="AX22" i="17" s="1"/>
  <c r="AT24" i="17"/>
  <c r="AV119" i="17"/>
  <c r="AV22" i="17" s="1"/>
  <c r="AU119" i="17"/>
  <c r="AU22" i="17" s="1"/>
  <c r="AV21" i="17"/>
  <c r="AW21" i="17"/>
  <c r="AU21" i="17"/>
  <c r="AT93" i="17"/>
  <c r="AX28" i="17"/>
  <c r="AT322" i="17"/>
  <c r="AT29" i="17"/>
  <c r="AT120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9" i="17"/>
  <c r="T203" i="17"/>
  <c r="E203" i="17" s="1"/>
  <c r="T204" i="17"/>
  <c r="E204" i="17" s="1"/>
  <c r="T205" i="17"/>
  <c r="E205" i="17" s="1"/>
  <c r="T206" i="17"/>
  <c r="E206" i="17" s="1"/>
  <c r="T207" i="17"/>
  <c r="E207" i="17" s="1"/>
  <c r="T208" i="17"/>
  <c r="E208" i="17" s="1"/>
  <c r="T209" i="17"/>
  <c r="E209" i="17" s="1"/>
  <c r="T210" i="17"/>
  <c r="E210" i="17" s="1"/>
  <c r="T211" i="17"/>
  <c r="E211" i="17" s="1"/>
  <c r="T212" i="17"/>
  <c r="E212" i="17" s="1"/>
  <c r="T213" i="17"/>
  <c r="E213" i="17" s="1"/>
  <c r="T214" i="17"/>
  <c r="E214" i="17" s="1"/>
  <c r="T215" i="17"/>
  <c r="E215" i="17" s="1"/>
  <c r="T216" i="17"/>
  <c r="E216" i="17" s="1"/>
  <c r="T217" i="17"/>
  <c r="E217" i="17" s="1"/>
  <c r="T221" i="17"/>
  <c r="E221" i="17" s="1"/>
  <c r="T222" i="17"/>
  <c r="E222" i="17" s="1"/>
  <c r="T223" i="17"/>
  <c r="E223" i="17" s="1"/>
  <c r="T224" i="17"/>
  <c r="E224" i="17" s="1"/>
  <c r="S48" i="17"/>
  <c r="T40" i="17"/>
  <c r="T41" i="17"/>
  <c r="T42" i="17"/>
  <c r="T43" i="17"/>
  <c r="T39" i="17"/>
  <c r="T33" i="17"/>
  <c r="E33" i="17" s="1"/>
  <c r="T34" i="17"/>
  <c r="E34" i="17" s="1"/>
  <c r="T35" i="17"/>
  <c r="E35" i="17" s="1"/>
  <c r="T36" i="17"/>
  <c r="E36" i="17" s="1"/>
  <c r="T37" i="17"/>
  <c r="T32" i="17"/>
  <c r="E32" i="17" s="1"/>
  <c r="T378" i="17"/>
  <c r="T377" i="17"/>
  <c r="T376" i="17"/>
  <c r="T375" i="17"/>
  <c r="T374" i="17"/>
  <c r="X373" i="17"/>
  <c r="X26" i="17" s="1"/>
  <c r="W373" i="17"/>
  <c r="W26" i="17" s="1"/>
  <c r="V373" i="17"/>
  <c r="V26" i="17" s="1"/>
  <c r="U373" i="17"/>
  <c r="U26" i="17" s="1"/>
  <c r="T372" i="17"/>
  <c r="T368" i="17"/>
  <c r="T367" i="17"/>
  <c r="T366" i="17"/>
  <c r="T365" i="17"/>
  <c r="T364" i="17"/>
  <c r="T363" i="17"/>
  <c r="T362" i="17"/>
  <c r="V24" i="17"/>
  <c r="T361" i="17"/>
  <c r="T360" i="17"/>
  <c r="T359" i="17"/>
  <c r="T358" i="17"/>
  <c r="T357" i="17"/>
  <c r="T356" i="17"/>
  <c r="T355" i="17"/>
  <c r="T354" i="17"/>
  <c r="T353" i="17"/>
  <c r="T352" i="17"/>
  <c r="T351" i="17"/>
  <c r="T350" i="17"/>
  <c r="T349" i="17"/>
  <c r="T348" i="17"/>
  <c r="T347" i="17"/>
  <c r="T346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X24" i="17"/>
  <c r="W24" i="17"/>
  <c r="U24" i="17"/>
  <c r="T330" i="17"/>
  <c r="T329" i="17"/>
  <c r="T328" i="17"/>
  <c r="T327" i="17"/>
  <c r="T326" i="17"/>
  <c r="T325" i="17"/>
  <c r="X324" i="17"/>
  <c r="X322" i="17" s="1"/>
  <c r="W324" i="17"/>
  <c r="W322" i="17" s="1"/>
  <c r="V324" i="17"/>
  <c r="V322" i="17" s="1"/>
  <c r="U324" i="17"/>
  <c r="U322" i="17" s="1"/>
  <c r="T323" i="17"/>
  <c r="T321" i="17"/>
  <c r="T320" i="17"/>
  <c r="T319" i="17"/>
  <c r="T318" i="17"/>
  <c r="T317" i="17"/>
  <c r="T316" i="17"/>
  <c r="T315" i="17"/>
  <c r="T314" i="17"/>
  <c r="T313" i="17"/>
  <c r="T312" i="17"/>
  <c r="T308" i="17"/>
  <c r="T307" i="17"/>
  <c r="T306" i="17"/>
  <c r="T305" i="17"/>
  <c r="T304" i="17"/>
  <c r="T303" i="17"/>
  <c r="T302" i="17"/>
  <c r="T301" i="17"/>
  <c r="T300" i="17"/>
  <c r="T299" i="17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X229" i="17"/>
  <c r="W229" i="17"/>
  <c r="U229" i="17"/>
  <c r="T135" i="17"/>
  <c r="T132" i="17"/>
  <c r="T131" i="17"/>
  <c r="T130" i="17"/>
  <c r="T129" i="17"/>
  <c r="T128" i="17"/>
  <c r="T127" i="17"/>
  <c r="T126" i="17"/>
  <c r="T125" i="17"/>
  <c r="T124" i="17"/>
  <c r="T123" i="17"/>
  <c r="T122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X93" i="17"/>
  <c r="W93" i="17"/>
  <c r="V93" i="17"/>
  <c r="U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45" i="17"/>
  <c r="T44" i="17"/>
  <c r="X38" i="17"/>
  <c r="W38" i="17"/>
  <c r="V38" i="17"/>
  <c r="U38" i="17"/>
  <c r="X31" i="17"/>
  <c r="W31" i="17"/>
  <c r="V31" i="17"/>
  <c r="U31" i="17"/>
  <c r="T27" i="17"/>
  <c r="X25" i="17"/>
  <c r="T25" i="17" s="1"/>
  <c r="X23" i="17"/>
  <c r="T23" i="17" s="1"/>
  <c r="AU20" i="17" l="1"/>
  <c r="AV20" i="17"/>
  <c r="AW20" i="17"/>
  <c r="AX21" i="17"/>
  <c r="AT119" i="17"/>
  <c r="AT28" i="17"/>
  <c r="T94" i="17"/>
  <c r="T93" i="17" s="1"/>
  <c r="T121" i="17"/>
  <c r="T331" i="17"/>
  <c r="T24" i="17" s="1"/>
  <c r="T134" i="17"/>
  <c r="T230" i="17"/>
  <c r="T229" i="17" s="1"/>
  <c r="V120" i="17"/>
  <c r="W120" i="17"/>
  <c r="W119" i="17" s="1"/>
  <c r="W22" i="17" s="1"/>
  <c r="U29" i="17"/>
  <c r="U28" i="17" s="1"/>
  <c r="U21" i="17" s="1"/>
  <c r="T373" i="17"/>
  <c r="T38" i="17"/>
  <c r="T26" i="17"/>
  <c r="X29" i="17"/>
  <c r="X28" i="17" s="1"/>
  <c r="X21" i="17" s="1"/>
  <c r="T324" i="17"/>
  <c r="T322" i="17" s="1"/>
  <c r="X120" i="17"/>
  <c r="X119" i="17" s="1"/>
  <c r="X22" i="17" s="1"/>
  <c r="U120" i="17"/>
  <c r="U119" i="17" s="1"/>
  <c r="U22" i="17" s="1"/>
  <c r="W29" i="17"/>
  <c r="W28" i="17" s="1"/>
  <c r="W21" i="17" s="1"/>
  <c r="V29" i="17"/>
  <c r="V28" i="17" s="1"/>
  <c r="V21" i="17" s="1"/>
  <c r="T31" i="17"/>
  <c r="V229" i="17"/>
  <c r="AP373" i="17"/>
  <c r="AF373" i="17" s="1"/>
  <c r="AQ373" i="17"/>
  <c r="AG373" i="17" s="1"/>
  <c r="AS373" i="17"/>
  <c r="AD230" i="17"/>
  <c r="AD229" i="17" s="1"/>
  <c r="AD46" i="17"/>
  <c r="AX20" i="17" l="1"/>
  <c r="AT22" i="17"/>
  <c r="AT21" i="17"/>
  <c r="V119" i="17"/>
  <c r="V22" i="17" s="1"/>
  <c r="V20" i="17" s="1"/>
  <c r="U20" i="17"/>
  <c r="W20" i="17"/>
  <c r="T120" i="17"/>
  <c r="T119" i="17" s="1"/>
  <c r="T22" i="17" s="1"/>
  <c r="X20" i="17"/>
  <c r="T29" i="17"/>
  <c r="T28" i="17" s="1"/>
  <c r="T21" i="17" s="1"/>
  <c r="AD134" i="17"/>
  <c r="AT20" i="17" l="1"/>
  <c r="T20" i="17"/>
  <c r="K373" i="17" l="1"/>
  <c r="L373" i="17"/>
  <c r="M373" i="17"/>
  <c r="N373" i="17"/>
  <c r="P373" i="17"/>
  <c r="Q373" i="17"/>
  <c r="R373" i="17"/>
  <c r="S373" i="17"/>
  <c r="D373" i="17"/>
  <c r="K324" i="17"/>
  <c r="L324" i="17"/>
  <c r="M324" i="17"/>
  <c r="N324" i="17"/>
  <c r="N322" i="17" s="1"/>
  <c r="P324" i="17"/>
  <c r="P322" i="17" s="1"/>
  <c r="Q324" i="17"/>
  <c r="Q322" i="17" s="1"/>
  <c r="R324" i="17"/>
  <c r="R322" i="17" s="1"/>
  <c r="S324" i="17"/>
  <c r="S322" i="17" s="1"/>
  <c r="K229" i="17"/>
  <c r="M229" i="17"/>
  <c r="N229" i="17"/>
  <c r="P229" i="17"/>
  <c r="Q229" i="17"/>
  <c r="R229" i="17"/>
  <c r="S229" i="17"/>
  <c r="Q120" i="17"/>
  <c r="N46" i="17"/>
  <c r="J46" i="17" s="1"/>
  <c r="S46" i="17"/>
  <c r="K38" i="17"/>
  <c r="L38" i="17"/>
  <c r="M38" i="17"/>
  <c r="N38" i="17"/>
  <c r="S38" i="17"/>
  <c r="I31" i="17"/>
  <c r="J31" i="17"/>
  <c r="K31" i="17"/>
  <c r="L31" i="17"/>
  <c r="M31" i="17"/>
  <c r="N31" i="17"/>
  <c r="O31" i="17"/>
  <c r="P31" i="17"/>
  <c r="Q31" i="17"/>
  <c r="R31" i="17"/>
  <c r="S31" i="17"/>
  <c r="AK134" i="17"/>
  <c r="AK120" i="17" s="1"/>
  <c r="AK119" i="17" s="1"/>
  <c r="AK22" i="17" s="1"/>
  <c r="AL134" i="17"/>
  <c r="AL120" i="17" s="1"/>
  <c r="AL119" i="17" s="1"/>
  <c r="AL22" i="17" s="1"/>
  <c r="AM134" i="17"/>
  <c r="AM120" i="17" s="1"/>
  <c r="AM119" i="17" s="1"/>
  <c r="AM22" i="17" s="1"/>
  <c r="AN134" i="17"/>
  <c r="AP134" i="17"/>
  <c r="AQ134" i="17"/>
  <c r="AR134" i="17"/>
  <c r="AS134" i="17"/>
  <c r="AF134" i="17" l="1"/>
  <c r="AI134" i="17"/>
  <c r="AH134" i="17"/>
  <c r="AG134" i="17"/>
  <c r="F229" i="17"/>
  <c r="G31" i="17"/>
  <c r="E31" i="17"/>
  <c r="M322" i="17"/>
  <c r="H322" i="17" s="1"/>
  <c r="H324" i="17"/>
  <c r="F31" i="17"/>
  <c r="H229" i="17"/>
  <c r="L322" i="17"/>
  <c r="G322" i="17" s="1"/>
  <c r="G324" i="17"/>
  <c r="H373" i="17"/>
  <c r="K322" i="17"/>
  <c r="F322" i="17" s="1"/>
  <c r="F324" i="17"/>
  <c r="G373" i="17"/>
  <c r="H31" i="17"/>
  <c r="F373" i="17"/>
  <c r="I46" i="17"/>
  <c r="P120" i="17"/>
  <c r="K120" i="17"/>
  <c r="L29" i="17"/>
  <c r="L120" i="17"/>
  <c r="G120" i="17" s="1"/>
  <c r="S120" i="17"/>
  <c r="N120" i="17"/>
  <c r="R120" i="17"/>
  <c r="M120" i="17"/>
  <c r="M29" i="17"/>
  <c r="S29" i="17"/>
  <c r="K29" i="17"/>
  <c r="N29" i="17"/>
  <c r="AD27" i="17"/>
  <c r="AD30" i="17"/>
  <c r="AD35" i="17"/>
  <c r="AD36" i="17"/>
  <c r="AD37" i="17"/>
  <c r="AD42" i="17"/>
  <c r="AD43" i="17"/>
  <c r="AD44" i="17"/>
  <c r="AD45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8" i="17"/>
  <c r="AD132" i="17"/>
  <c r="AD121" i="17" s="1"/>
  <c r="AD120" i="17" s="1"/>
  <c r="AD312" i="17"/>
  <c r="AD313" i="17"/>
  <c r="AD314" i="17"/>
  <c r="AD315" i="17"/>
  <c r="AD316" i="17"/>
  <c r="AD317" i="17"/>
  <c r="AD318" i="17"/>
  <c r="AD319" i="17"/>
  <c r="AD320" i="17"/>
  <c r="AD321" i="17"/>
  <c r="AD323" i="17"/>
  <c r="AD325" i="17"/>
  <c r="AD326" i="17"/>
  <c r="AD327" i="17"/>
  <c r="AD328" i="17"/>
  <c r="AD329" i="17"/>
  <c r="AD330" i="17"/>
  <c r="AD332" i="17"/>
  <c r="AD333" i="17"/>
  <c r="AD334" i="17"/>
  <c r="AD335" i="17"/>
  <c r="AD336" i="17"/>
  <c r="AD337" i="17"/>
  <c r="AD338" i="17"/>
  <c r="AD339" i="17"/>
  <c r="AD340" i="17"/>
  <c r="AD341" i="17"/>
  <c r="AD342" i="17"/>
  <c r="AD343" i="17"/>
  <c r="AD344" i="17"/>
  <c r="AD345" i="17"/>
  <c r="AD346" i="17"/>
  <c r="AD347" i="17"/>
  <c r="AD348" i="17"/>
  <c r="AD349" i="17"/>
  <c r="AD350" i="17"/>
  <c r="AD351" i="17"/>
  <c r="AD352" i="17"/>
  <c r="AD353" i="17"/>
  <c r="AD354" i="17"/>
  <c r="AD355" i="17"/>
  <c r="AD356" i="17"/>
  <c r="AD357" i="17"/>
  <c r="AD358" i="17"/>
  <c r="AD359" i="17"/>
  <c r="AD360" i="17"/>
  <c r="AD361" i="17"/>
  <c r="AD362" i="17"/>
  <c r="AD363" i="17"/>
  <c r="AD364" i="17"/>
  <c r="AD365" i="17"/>
  <c r="AD366" i="17"/>
  <c r="AD367" i="17"/>
  <c r="AD368" i="17"/>
  <c r="AD372" i="17"/>
  <c r="AD373" i="17"/>
  <c r="AD26" i="17" s="1"/>
  <c r="AD374" i="17"/>
  <c r="AD376" i="17"/>
  <c r="AD377" i="17"/>
  <c r="AD378" i="17"/>
  <c r="H120" i="17" l="1"/>
  <c r="F120" i="17"/>
  <c r="AD94" i="17"/>
  <c r="AD93" i="17" s="1"/>
  <c r="AD31" i="17"/>
  <c r="AD38" i="17"/>
  <c r="D26" i="17"/>
  <c r="D93" i="17"/>
  <c r="AD29" i="17" l="1"/>
  <c r="AD28" i="17" s="1"/>
  <c r="AD21" i="17" s="1"/>
  <c r="AS324" i="17"/>
  <c r="AR324" i="17"/>
  <c r="AH324" i="17" s="1"/>
  <c r="AQ324" i="17"/>
  <c r="AG324" i="17" s="1"/>
  <c r="AP324" i="17"/>
  <c r="AF324" i="17" s="1"/>
  <c r="D324" i="17"/>
  <c r="D229" i="17"/>
  <c r="D120" i="17"/>
  <c r="AJ31" i="17"/>
  <c r="AK31" i="17"/>
  <c r="AL31" i="17"/>
  <c r="AM31" i="17"/>
  <c r="AN31" i="17"/>
  <c r="AO31" i="17"/>
  <c r="AP31" i="17"/>
  <c r="AQ31" i="17"/>
  <c r="AR31" i="17"/>
  <c r="AS31" i="17"/>
  <c r="D31" i="17"/>
  <c r="D46" i="17"/>
  <c r="AE31" i="17" l="1"/>
  <c r="AF31" i="17"/>
  <c r="AI31" i="17"/>
  <c r="AH31" i="17"/>
  <c r="AG31" i="17"/>
  <c r="D322" i="17"/>
  <c r="AD322" i="17" s="1"/>
  <c r="AD119" i="17" s="1"/>
  <c r="AD22" i="17" s="1"/>
  <c r="AD324" i="17"/>
  <c r="AD331" i="17"/>
  <c r="AD24" i="17" s="1"/>
  <c r="D24" i="17"/>
  <c r="D119" i="17"/>
  <c r="D22" i="17" s="1"/>
  <c r="AK38" i="17"/>
  <c r="AL38" i="17"/>
  <c r="AM38" i="17"/>
  <c r="AN38" i="17"/>
  <c r="AD20" i="17" l="1"/>
  <c r="AR378" i="17"/>
  <c r="AH378" i="17" s="1"/>
  <c r="AR374" i="17"/>
  <c r="AH374" i="17" s="1"/>
  <c r="AR240" i="17"/>
  <c r="AH240" i="17" s="1"/>
  <c r="AQ240" i="17"/>
  <c r="AG240" i="17" s="1"/>
  <c r="AP240" i="17"/>
  <c r="AF240" i="17" s="1"/>
  <c r="AR367" i="17"/>
  <c r="AH367" i="17" s="1"/>
  <c r="AQ367" i="17"/>
  <c r="AG367" i="17" s="1"/>
  <c r="AR366" i="17"/>
  <c r="AH366" i="17" s="1"/>
  <c r="AQ366" i="17"/>
  <c r="AG366" i="17" s="1"/>
  <c r="AR365" i="17"/>
  <c r="AH365" i="17" s="1"/>
  <c r="AQ365" i="17"/>
  <c r="AG365" i="17" s="1"/>
  <c r="AR364" i="17"/>
  <c r="AH364" i="17" s="1"/>
  <c r="AQ364" i="17"/>
  <c r="AG364" i="17" s="1"/>
  <c r="AR363" i="17"/>
  <c r="AH363" i="17" s="1"/>
  <c r="AQ363" i="17"/>
  <c r="AG363" i="17" s="1"/>
  <c r="AR362" i="17"/>
  <c r="AH362" i="17" s="1"/>
  <c r="AQ362" i="17"/>
  <c r="AG362" i="17" s="1"/>
  <c r="AR361" i="17"/>
  <c r="AH361" i="17" s="1"/>
  <c r="AQ361" i="17"/>
  <c r="AG361" i="17" s="1"/>
  <c r="AR360" i="17"/>
  <c r="AH360" i="17" s="1"/>
  <c r="AQ360" i="17"/>
  <c r="AG360" i="17" s="1"/>
  <c r="AR359" i="17"/>
  <c r="AH359" i="17" s="1"/>
  <c r="AQ359" i="17"/>
  <c r="AG359" i="17" s="1"/>
  <c r="AR358" i="17"/>
  <c r="AH358" i="17" s="1"/>
  <c r="AQ358" i="17"/>
  <c r="AG358" i="17" s="1"/>
  <c r="AR357" i="17"/>
  <c r="AH357" i="17" s="1"/>
  <c r="AQ357" i="17"/>
  <c r="AG357" i="17" s="1"/>
  <c r="AP357" i="17"/>
  <c r="AF357" i="17" s="1"/>
  <c r="AR356" i="17"/>
  <c r="AH356" i="17" s="1"/>
  <c r="AQ356" i="17"/>
  <c r="AG356" i="17" s="1"/>
  <c r="AR355" i="17"/>
  <c r="AH355" i="17" s="1"/>
  <c r="AQ355" i="17"/>
  <c r="AG355" i="17" s="1"/>
  <c r="AR348" i="17"/>
  <c r="AH348" i="17" s="1"/>
  <c r="AQ348" i="17"/>
  <c r="AG348" i="17" s="1"/>
  <c r="AR344" i="17"/>
  <c r="AH344" i="17" s="1"/>
  <c r="AQ344" i="17"/>
  <c r="AG344" i="17" s="1"/>
  <c r="AP344" i="17"/>
  <c r="AF344" i="17" s="1"/>
  <c r="AR339" i="17"/>
  <c r="AH339" i="17" s="1"/>
  <c r="AQ339" i="17"/>
  <c r="AG339" i="17" s="1"/>
  <c r="AR373" i="17" l="1"/>
  <c r="AH373" i="17" s="1"/>
  <c r="AR41" i="17"/>
  <c r="AH41" i="17" s="1"/>
  <c r="AR40" i="17"/>
  <c r="AH40" i="17" s="1"/>
  <c r="AR39" i="17"/>
  <c r="AH39" i="17" s="1"/>
  <c r="AQ41" i="17"/>
  <c r="AG41" i="17" s="1"/>
  <c r="AQ40" i="17"/>
  <c r="AG40" i="17" s="1"/>
  <c r="AQ39" i="17"/>
  <c r="AG39" i="17" s="1"/>
  <c r="AP40" i="17"/>
  <c r="AF40" i="17" s="1"/>
  <c r="AP39" i="17"/>
  <c r="AF39" i="17" s="1"/>
  <c r="AR61" i="17"/>
  <c r="AH61" i="17" s="1"/>
  <c r="AR63" i="17"/>
  <c r="AH63" i="17" s="1"/>
  <c r="AQ63" i="17"/>
  <c r="AG63" i="17" s="1"/>
  <c r="AP63" i="17"/>
  <c r="AF63" i="17" s="1"/>
  <c r="AQ61" i="17"/>
  <c r="AG61" i="17" s="1"/>
  <c r="AR55" i="17"/>
  <c r="AH55" i="17" s="1"/>
  <c r="AQ55" i="17"/>
  <c r="AG55" i="17" s="1"/>
  <c r="AR49" i="17"/>
  <c r="AH49" i="17" s="1"/>
  <c r="AQ49" i="17"/>
  <c r="AG49" i="17" s="1"/>
  <c r="AP49" i="17"/>
  <c r="AF49" i="17" s="1"/>
  <c r="P43" i="17"/>
  <c r="F43" i="17" s="1"/>
  <c r="P41" i="17"/>
  <c r="F41" i="17" s="1"/>
  <c r="R41" i="17"/>
  <c r="H41" i="17" s="1"/>
  <c r="Q41" i="17"/>
  <c r="G41" i="17" s="1"/>
  <c r="R40" i="17"/>
  <c r="H40" i="17" s="1"/>
  <c r="Q40" i="17"/>
  <c r="G40" i="17" s="1"/>
  <c r="P40" i="17"/>
  <c r="F40" i="17" s="1"/>
  <c r="R39" i="17"/>
  <c r="H39" i="17" s="1"/>
  <c r="Q39" i="17"/>
  <c r="G39" i="17" s="1"/>
  <c r="P39" i="17"/>
  <c r="F39" i="17" s="1"/>
  <c r="P65" i="17"/>
  <c r="F65" i="17" s="1"/>
  <c r="Q64" i="17"/>
  <c r="G64" i="17" s="1"/>
  <c r="P64" i="17"/>
  <c r="F64" i="17" s="1"/>
  <c r="R63" i="17"/>
  <c r="H63" i="17" s="1"/>
  <c r="Q63" i="17"/>
  <c r="G63" i="17" s="1"/>
  <c r="P63" i="17"/>
  <c r="F63" i="17" s="1"/>
  <c r="Q62" i="17"/>
  <c r="G62" i="17" s="1"/>
  <c r="R61" i="17"/>
  <c r="H61" i="17" s="1"/>
  <c r="Q61" i="17"/>
  <c r="G61" i="17" s="1"/>
  <c r="Q60" i="17"/>
  <c r="G60" i="17" s="1"/>
  <c r="Q59" i="17"/>
  <c r="G59" i="17" s="1"/>
  <c r="Q58" i="17"/>
  <c r="G58" i="17" s="1"/>
  <c r="Q57" i="17"/>
  <c r="G57" i="17" s="1"/>
  <c r="P57" i="17"/>
  <c r="F57" i="17" s="1"/>
  <c r="Q56" i="17"/>
  <c r="G56" i="17" s="1"/>
  <c r="P56" i="17"/>
  <c r="F56" i="17" s="1"/>
  <c r="R55" i="17"/>
  <c r="H55" i="17" s="1"/>
  <c r="Q55" i="17"/>
  <c r="G55" i="17" s="1"/>
  <c r="Q52" i="17"/>
  <c r="G52" i="17" s="1"/>
  <c r="P52" i="17"/>
  <c r="F52" i="17" s="1"/>
  <c r="R49" i="17"/>
  <c r="H49" i="17" s="1"/>
  <c r="Q49" i="17"/>
  <c r="G49" i="17" s="1"/>
  <c r="P46" i="17" l="1"/>
  <c r="F46" i="17" s="1"/>
  <c r="P38" i="17"/>
  <c r="F38" i="17" s="1"/>
  <c r="Q46" i="17"/>
  <c r="G46" i="17" s="1"/>
  <c r="R38" i="17"/>
  <c r="H38" i="17" s="1"/>
  <c r="Q38" i="17"/>
  <c r="G38" i="17" s="1"/>
  <c r="R46" i="17"/>
  <c r="H46" i="17" s="1"/>
  <c r="AP46" i="17"/>
  <c r="AQ46" i="17"/>
  <c r="AR46" i="17"/>
  <c r="AS46" i="17"/>
  <c r="AO56" i="17"/>
  <c r="AE56" i="17" s="1"/>
  <c r="AO57" i="17"/>
  <c r="AE57" i="17" s="1"/>
  <c r="AO58" i="17"/>
  <c r="AE58" i="17" s="1"/>
  <c r="AO59" i="17"/>
  <c r="AE59" i="17" s="1"/>
  <c r="AO60" i="17"/>
  <c r="AE60" i="17" s="1"/>
  <c r="AO61" i="17"/>
  <c r="AE61" i="17" s="1"/>
  <c r="AO62" i="17"/>
  <c r="AE62" i="17" s="1"/>
  <c r="AO63" i="17"/>
  <c r="AE63" i="17" s="1"/>
  <c r="AO64" i="17"/>
  <c r="AE64" i="17" s="1"/>
  <c r="AO65" i="17"/>
  <c r="AE65" i="17" s="1"/>
  <c r="AO55" i="17"/>
  <c r="AE55" i="17" s="1"/>
  <c r="P29" i="17" l="1"/>
  <c r="F29" i="17" s="1"/>
  <c r="R29" i="17"/>
  <c r="H29" i="17" s="1"/>
  <c r="Q29" i="17"/>
  <c r="G29" i="17" s="1"/>
  <c r="O65" i="17"/>
  <c r="E65" i="17" s="1"/>
  <c r="O64" i="17"/>
  <c r="E64" i="17" s="1"/>
  <c r="O63" i="17"/>
  <c r="E63" i="17" s="1"/>
  <c r="O58" i="17"/>
  <c r="E58" i="17" s="1"/>
  <c r="O59" i="17"/>
  <c r="E59" i="17" s="1"/>
  <c r="O60" i="17"/>
  <c r="E60" i="17" s="1"/>
  <c r="O61" i="17"/>
  <c r="E61" i="17" s="1"/>
  <c r="O62" i="17"/>
  <c r="E62" i="17" s="1"/>
  <c r="O57" i="17"/>
  <c r="E57" i="17" s="1"/>
  <c r="O56" i="17"/>
  <c r="E56" i="17" s="1"/>
  <c r="O55" i="17"/>
  <c r="E55" i="17" s="1"/>
  <c r="K24" i="17" l="1"/>
  <c r="M24" i="17"/>
  <c r="N24" i="17"/>
  <c r="N119" i="17"/>
  <c r="K93" i="17"/>
  <c r="L93" i="17"/>
  <c r="M93" i="17"/>
  <c r="L308" i="17"/>
  <c r="G308" i="17" s="1"/>
  <c r="L365" i="17"/>
  <c r="L364" i="17"/>
  <c r="G364" i="17" s="1"/>
  <c r="L363" i="17"/>
  <c r="L362" i="17"/>
  <c r="L361" i="17"/>
  <c r="L360" i="17"/>
  <c r="G360" i="17" s="1"/>
  <c r="L307" i="17"/>
  <c r="L306" i="17"/>
  <c r="L265" i="17"/>
  <c r="L264" i="17"/>
  <c r="L263" i="17"/>
  <c r="G263" i="17" s="1"/>
  <c r="J367" i="17"/>
  <c r="J366" i="17"/>
  <c r="J364" i="17"/>
  <c r="J264" i="17" l="1"/>
  <c r="G264" i="17"/>
  <c r="J265" i="17"/>
  <c r="G265" i="17"/>
  <c r="J361" i="17"/>
  <c r="G361" i="17"/>
  <c r="J365" i="17"/>
  <c r="G365" i="17"/>
  <c r="J306" i="17"/>
  <c r="G306" i="17"/>
  <c r="J362" i="17"/>
  <c r="G362" i="17"/>
  <c r="J307" i="17"/>
  <c r="G307" i="17"/>
  <c r="J363" i="17"/>
  <c r="G363" i="17"/>
  <c r="L230" i="17"/>
  <c r="L331" i="17"/>
  <c r="J263" i="17"/>
  <c r="J360" i="17"/>
  <c r="M119" i="17"/>
  <c r="K119" i="17"/>
  <c r="K28" i="17"/>
  <c r="M28" i="17"/>
  <c r="L28" i="17"/>
  <c r="AJ378" i="17"/>
  <c r="AJ349" i="17"/>
  <c r="AJ350" i="17"/>
  <c r="AJ351" i="17"/>
  <c r="AJ352" i="17"/>
  <c r="AJ353" i="17"/>
  <c r="AJ354" i="17"/>
  <c r="AJ355" i="17"/>
  <c r="AJ356" i="17"/>
  <c r="AJ357" i="17"/>
  <c r="AJ358" i="17"/>
  <c r="AJ359" i="17"/>
  <c r="AJ360" i="17"/>
  <c r="AJ361" i="17"/>
  <c r="AJ362" i="17"/>
  <c r="AJ363" i="17"/>
  <c r="AJ364" i="17"/>
  <c r="AJ365" i="17"/>
  <c r="AJ366" i="17"/>
  <c r="AJ367" i="17"/>
  <c r="AJ368" i="17"/>
  <c r="AJ297" i="17"/>
  <c r="AJ298" i="17"/>
  <c r="AJ299" i="17"/>
  <c r="AJ300" i="17"/>
  <c r="AJ301" i="17"/>
  <c r="AJ302" i="17"/>
  <c r="AJ303" i="17"/>
  <c r="AJ304" i="17"/>
  <c r="AJ305" i="17"/>
  <c r="AJ306" i="17"/>
  <c r="AJ307" i="17"/>
  <c r="AJ308" i="17"/>
  <c r="AJ249" i="17"/>
  <c r="AJ250" i="17"/>
  <c r="AJ251" i="17"/>
  <c r="AJ252" i="17"/>
  <c r="AJ253" i="17"/>
  <c r="AJ254" i="17"/>
  <c r="AJ255" i="17"/>
  <c r="AJ256" i="17"/>
  <c r="AJ257" i="17"/>
  <c r="AJ258" i="17"/>
  <c r="AJ259" i="17"/>
  <c r="AJ260" i="17"/>
  <c r="AJ261" i="17"/>
  <c r="AJ262" i="17"/>
  <c r="AJ263" i="17"/>
  <c r="AJ264" i="17"/>
  <c r="AJ265" i="17"/>
  <c r="AJ266" i="17"/>
  <c r="AJ189" i="17"/>
  <c r="AJ190" i="17"/>
  <c r="AJ191" i="17"/>
  <c r="AJ192" i="17"/>
  <c r="AJ193" i="17"/>
  <c r="AJ194" i="17"/>
  <c r="AJ178" i="17"/>
  <c r="AJ149" i="17"/>
  <c r="AJ150" i="17"/>
  <c r="AJ151" i="17"/>
  <c r="AJ152" i="17"/>
  <c r="AJ153" i="17"/>
  <c r="AJ109" i="17"/>
  <c r="AJ110" i="17"/>
  <c r="AJ111" i="17"/>
  <c r="AJ112" i="17"/>
  <c r="AJ113" i="17"/>
  <c r="AJ114" i="17"/>
  <c r="AS26" i="17"/>
  <c r="AR26" i="17"/>
  <c r="AQ26" i="17"/>
  <c r="AP26" i="17"/>
  <c r="AP372" i="17"/>
  <c r="AF372" i="17" s="1"/>
  <c r="AS331" i="17"/>
  <c r="AS24" i="17" s="1"/>
  <c r="AR331" i="17"/>
  <c r="AQ331" i="17"/>
  <c r="AP331" i="17"/>
  <c r="AS322" i="17"/>
  <c r="AI322" i="17" s="1"/>
  <c r="AR322" i="17"/>
  <c r="AH322" i="17" s="1"/>
  <c r="AQ322" i="17"/>
  <c r="AG322" i="17" s="1"/>
  <c r="AP322" i="17"/>
  <c r="AF322" i="17" s="1"/>
  <c r="AO323" i="17"/>
  <c r="AO321" i="17"/>
  <c r="AO320" i="17"/>
  <c r="AO319" i="17"/>
  <c r="AO318" i="17"/>
  <c r="AO317" i="17"/>
  <c r="AO316" i="17"/>
  <c r="AO315" i="17"/>
  <c r="AO314" i="17"/>
  <c r="AO313" i="17"/>
  <c r="AO312" i="17"/>
  <c r="AS230" i="17"/>
  <c r="AS229" i="17" s="1"/>
  <c r="AR230" i="17"/>
  <c r="AQ230" i="17"/>
  <c r="AP230" i="17"/>
  <c r="AS121" i="17"/>
  <c r="AR121" i="17"/>
  <c r="AH121" i="17" s="1"/>
  <c r="AQ121" i="17"/>
  <c r="AG121" i="17" s="1"/>
  <c r="AP121" i="17"/>
  <c r="AP93" i="17"/>
  <c r="AF93" i="17" s="1"/>
  <c r="AP92" i="17"/>
  <c r="AF92" i="17" s="1"/>
  <c r="AP91" i="17"/>
  <c r="AF91" i="17" s="1"/>
  <c r="AP90" i="17"/>
  <c r="AF90" i="17" s="1"/>
  <c r="AP89" i="17"/>
  <c r="AF89" i="17" s="1"/>
  <c r="AP88" i="17"/>
  <c r="AF88" i="17" s="1"/>
  <c r="AP87" i="17"/>
  <c r="AF87" i="17" s="1"/>
  <c r="AP86" i="17"/>
  <c r="AF86" i="17" s="1"/>
  <c r="AP85" i="17"/>
  <c r="AF85" i="17" s="1"/>
  <c r="AP84" i="17"/>
  <c r="AF84" i="17" s="1"/>
  <c r="AP83" i="17"/>
  <c r="AF83" i="17" s="1"/>
  <c r="AP82" i="17"/>
  <c r="AF82" i="17" s="1"/>
  <c r="AP81" i="17"/>
  <c r="AF81" i="17" s="1"/>
  <c r="AP45" i="17"/>
  <c r="AF45" i="17" s="1"/>
  <c r="AP44" i="17"/>
  <c r="AF44" i="17" s="1"/>
  <c r="AS38" i="17"/>
  <c r="AI38" i="17" s="1"/>
  <c r="AR38" i="17"/>
  <c r="AH38" i="17" s="1"/>
  <c r="AQ38" i="17"/>
  <c r="AG38" i="17" s="1"/>
  <c r="AP38" i="17"/>
  <c r="AF38" i="17" s="1"/>
  <c r="AP37" i="17"/>
  <c r="AF37" i="17" s="1"/>
  <c r="AP27" i="17"/>
  <c r="AF27" i="17" s="1"/>
  <c r="AS25" i="17"/>
  <c r="AP25" i="17" s="1"/>
  <c r="AS23" i="17"/>
  <c r="AP23" i="17" s="1"/>
  <c r="S26" i="17"/>
  <c r="R26" i="17"/>
  <c r="H26" i="17" s="1"/>
  <c r="Q26" i="17"/>
  <c r="G26" i="17" s="1"/>
  <c r="P26" i="17"/>
  <c r="F26" i="17" s="1"/>
  <c r="P372" i="17"/>
  <c r="F372" i="17" s="1"/>
  <c r="S24" i="17"/>
  <c r="R24" i="17"/>
  <c r="H24" i="17" s="1"/>
  <c r="Q24" i="17"/>
  <c r="P24" i="17"/>
  <c r="F24" i="17" s="1"/>
  <c r="S119" i="17"/>
  <c r="P119" i="17"/>
  <c r="O323" i="17"/>
  <c r="O321" i="17"/>
  <c r="O320" i="17"/>
  <c r="O319" i="17"/>
  <c r="O318" i="17"/>
  <c r="O317" i="17"/>
  <c r="O316" i="17"/>
  <c r="O315" i="17"/>
  <c r="O314" i="17"/>
  <c r="O313" i="17"/>
  <c r="O312" i="17"/>
  <c r="R119" i="17"/>
  <c r="Q119" i="17"/>
  <c r="R93" i="17"/>
  <c r="R28" i="17" s="1"/>
  <c r="Q93" i="17"/>
  <c r="Q28" i="17" s="1"/>
  <c r="P93" i="17"/>
  <c r="P28" i="17" s="1"/>
  <c r="P92" i="17"/>
  <c r="F92" i="17" s="1"/>
  <c r="P91" i="17"/>
  <c r="F91" i="17" s="1"/>
  <c r="P90" i="17"/>
  <c r="F90" i="17" s="1"/>
  <c r="P89" i="17"/>
  <c r="F89" i="17" s="1"/>
  <c r="P88" i="17"/>
  <c r="F88" i="17" s="1"/>
  <c r="P87" i="17"/>
  <c r="F87" i="17" s="1"/>
  <c r="P86" i="17"/>
  <c r="F86" i="17" s="1"/>
  <c r="P85" i="17"/>
  <c r="F85" i="17" s="1"/>
  <c r="P84" i="17"/>
  <c r="F84" i="17" s="1"/>
  <c r="P83" i="17"/>
  <c r="F83" i="17" s="1"/>
  <c r="P82" i="17"/>
  <c r="F82" i="17" s="1"/>
  <c r="P81" i="17"/>
  <c r="F81" i="17" s="1"/>
  <c r="P45" i="17"/>
  <c r="F45" i="17" s="1"/>
  <c r="P44" i="17"/>
  <c r="F44" i="17" s="1"/>
  <c r="P37" i="17"/>
  <c r="F37" i="17" s="1"/>
  <c r="P27" i="17"/>
  <c r="F27" i="17" s="1"/>
  <c r="S25" i="17"/>
  <c r="P25" i="17" s="1"/>
  <c r="F25" i="17" s="1"/>
  <c r="S23" i="17"/>
  <c r="P23" i="17" s="1"/>
  <c r="F23" i="17" s="1"/>
  <c r="O378" i="17"/>
  <c r="O374" i="17"/>
  <c r="O368" i="17"/>
  <c r="O367" i="17"/>
  <c r="E367" i="17" s="1"/>
  <c r="O366" i="17"/>
  <c r="E366" i="17" s="1"/>
  <c r="O365" i="17"/>
  <c r="O364" i="17"/>
  <c r="E364" i="17" s="1"/>
  <c r="O363" i="17"/>
  <c r="O362" i="17"/>
  <c r="O361" i="17"/>
  <c r="O360" i="17"/>
  <c r="O359" i="17"/>
  <c r="O358" i="17"/>
  <c r="O357" i="17"/>
  <c r="O356" i="17"/>
  <c r="O355" i="17"/>
  <c r="O354" i="17"/>
  <c r="O353" i="17"/>
  <c r="O352" i="17"/>
  <c r="O351" i="17"/>
  <c r="O350" i="17"/>
  <c r="O349" i="17"/>
  <c r="O348" i="17"/>
  <c r="O347" i="17"/>
  <c r="O346" i="17"/>
  <c r="O345" i="17"/>
  <c r="O344" i="17"/>
  <c r="O343" i="17"/>
  <c r="O342" i="17"/>
  <c r="O341" i="17"/>
  <c r="O340" i="17"/>
  <c r="O339" i="17"/>
  <c r="O338" i="17"/>
  <c r="O337" i="17"/>
  <c r="O336" i="17"/>
  <c r="O335" i="17"/>
  <c r="O334" i="17"/>
  <c r="O333" i="17"/>
  <c r="O332" i="17"/>
  <c r="O327" i="17"/>
  <c r="O326" i="17"/>
  <c r="O325" i="17"/>
  <c r="O308" i="17"/>
  <c r="O307" i="17"/>
  <c r="O306" i="17"/>
  <c r="O305" i="17"/>
  <c r="O304" i="17"/>
  <c r="O303" i="17"/>
  <c r="O302" i="17"/>
  <c r="O301" i="17"/>
  <c r="O300" i="17"/>
  <c r="O299" i="17"/>
  <c r="O298" i="17"/>
  <c r="O297" i="17"/>
  <c r="O296" i="17"/>
  <c r="O295" i="17"/>
  <c r="O294" i="17"/>
  <c r="O293" i="17"/>
  <c r="O292" i="17"/>
  <c r="O291" i="17"/>
  <c r="O290" i="17"/>
  <c r="O289" i="17"/>
  <c r="O288" i="17"/>
  <c r="O287" i="17"/>
  <c r="O286" i="17"/>
  <c r="O285" i="17"/>
  <c r="O284" i="17"/>
  <c r="O283" i="17"/>
  <c r="O282" i="17"/>
  <c r="O281" i="17"/>
  <c r="O280" i="17"/>
  <c r="O279" i="17"/>
  <c r="O278" i="17"/>
  <c r="O277" i="17"/>
  <c r="O276" i="17"/>
  <c r="O275" i="17"/>
  <c r="O274" i="17"/>
  <c r="O273" i="17"/>
  <c r="O272" i="17"/>
  <c r="O271" i="17"/>
  <c r="O270" i="17"/>
  <c r="O266" i="17"/>
  <c r="O265" i="17"/>
  <c r="O264" i="17"/>
  <c r="O263" i="17"/>
  <c r="O262" i="17"/>
  <c r="O261" i="17"/>
  <c r="O260" i="17"/>
  <c r="O259" i="17"/>
  <c r="O258" i="17"/>
  <c r="O257" i="17"/>
  <c r="O256" i="17"/>
  <c r="O255" i="17"/>
  <c r="O254" i="17"/>
  <c r="O253" i="17"/>
  <c r="O252" i="17"/>
  <c r="O251" i="17"/>
  <c r="O250" i="17"/>
  <c r="O249" i="17"/>
  <c r="O248" i="17"/>
  <c r="O247" i="17"/>
  <c r="O246" i="17"/>
  <c r="O245" i="17"/>
  <c r="O244" i="17"/>
  <c r="O243" i="17"/>
  <c r="O240" i="17"/>
  <c r="O239" i="17"/>
  <c r="O238" i="17"/>
  <c r="O237" i="17"/>
  <c r="O236" i="17"/>
  <c r="O235" i="17"/>
  <c r="O234" i="17"/>
  <c r="O233" i="17"/>
  <c r="O232" i="17"/>
  <c r="O231" i="17"/>
  <c r="O199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O148" i="17"/>
  <c r="O147" i="17"/>
  <c r="O146" i="17"/>
  <c r="O145" i="17"/>
  <c r="O144" i="17"/>
  <c r="O143" i="17"/>
  <c r="O142" i="17"/>
  <c r="O141" i="17"/>
  <c r="O140" i="17"/>
  <c r="O139" i="17"/>
  <c r="O138" i="17"/>
  <c r="O137" i="17"/>
  <c r="O136" i="17"/>
  <c r="O135" i="17"/>
  <c r="O132" i="17"/>
  <c r="O131" i="17"/>
  <c r="O130" i="17"/>
  <c r="O129" i="17"/>
  <c r="O128" i="17"/>
  <c r="O127" i="17"/>
  <c r="O126" i="17"/>
  <c r="O125" i="17"/>
  <c r="O124" i="17"/>
  <c r="O123" i="17"/>
  <c r="O122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54" i="17"/>
  <c r="O53" i="17"/>
  <c r="O52" i="17"/>
  <c r="O51" i="17"/>
  <c r="O50" i="17"/>
  <c r="O49" i="17"/>
  <c r="O48" i="17"/>
  <c r="O43" i="17"/>
  <c r="O42" i="17"/>
  <c r="O41" i="17"/>
  <c r="O40" i="17"/>
  <c r="O39" i="17"/>
  <c r="AP24" i="17" l="1"/>
  <c r="AF331" i="17"/>
  <c r="AP120" i="17"/>
  <c r="AF120" i="17" s="1"/>
  <c r="AF121" i="17"/>
  <c r="AQ24" i="17"/>
  <c r="AG331" i="17"/>
  <c r="AR24" i="17"/>
  <c r="AH331" i="17"/>
  <c r="AR229" i="17"/>
  <c r="AH229" i="17" s="1"/>
  <c r="AH230" i="17"/>
  <c r="AP229" i="17"/>
  <c r="AF229" i="17" s="1"/>
  <c r="AF230" i="17"/>
  <c r="AQ229" i="17"/>
  <c r="AG229" i="17" s="1"/>
  <c r="AG230" i="17"/>
  <c r="E363" i="17"/>
  <c r="E307" i="17"/>
  <c r="E264" i="17"/>
  <c r="E306" i="17"/>
  <c r="E360" i="17"/>
  <c r="E361" i="17"/>
  <c r="E263" i="17"/>
  <c r="E362" i="17"/>
  <c r="E365" i="17"/>
  <c r="E265" i="17"/>
  <c r="F93" i="17"/>
  <c r="K21" i="17"/>
  <c r="F28" i="17"/>
  <c r="K22" i="17"/>
  <c r="F119" i="17"/>
  <c r="L24" i="17"/>
  <c r="G24" i="17" s="1"/>
  <c r="G331" i="17"/>
  <c r="L21" i="17"/>
  <c r="G28" i="17"/>
  <c r="M22" i="17"/>
  <c r="H119" i="17"/>
  <c r="L229" i="17"/>
  <c r="G229" i="17" s="1"/>
  <c r="G230" i="17"/>
  <c r="G93" i="17"/>
  <c r="M21" i="17"/>
  <c r="H28" i="17"/>
  <c r="H93" i="17"/>
  <c r="O94" i="17"/>
  <c r="O121" i="17"/>
  <c r="O230" i="17"/>
  <c r="O229" i="17" s="1"/>
  <c r="O331" i="17"/>
  <c r="O24" i="17" s="1"/>
  <c r="O134" i="17"/>
  <c r="O324" i="17"/>
  <c r="O322" i="17" s="1"/>
  <c r="O373" i="17"/>
  <c r="O26" i="17" s="1"/>
  <c r="O38" i="17"/>
  <c r="O46" i="17"/>
  <c r="E46" i="17" s="1"/>
  <c r="AR120" i="17"/>
  <c r="AR93" i="17"/>
  <c r="AH93" i="17" s="1"/>
  <c r="AS29" i="17"/>
  <c r="AQ120" i="17"/>
  <c r="AP28" i="17"/>
  <c r="AP21" i="17" s="1"/>
  <c r="AQ93" i="17"/>
  <c r="AG93" i="17" s="1"/>
  <c r="AS93" i="17"/>
  <c r="AS120" i="17"/>
  <c r="AS119" i="17" s="1"/>
  <c r="AS22" i="17" s="1"/>
  <c r="R22" i="17"/>
  <c r="Q21" i="17"/>
  <c r="S22" i="17"/>
  <c r="S93" i="17"/>
  <c r="S28" i="17" s="1"/>
  <c r="R21" i="17"/>
  <c r="Q22" i="17"/>
  <c r="P22" i="17"/>
  <c r="P21" i="17"/>
  <c r="AP119" i="17" l="1"/>
  <c r="AF119" i="17" s="1"/>
  <c r="AQ119" i="17"/>
  <c r="AG120" i="17"/>
  <c r="AR119" i="17"/>
  <c r="AH120" i="17"/>
  <c r="L119" i="17"/>
  <c r="L22" i="17" s="1"/>
  <c r="M20" i="17"/>
  <c r="H21" i="17"/>
  <c r="H22" i="17"/>
  <c r="F21" i="17"/>
  <c r="K20" i="17"/>
  <c r="G21" i="17"/>
  <c r="F22" i="17"/>
  <c r="AR28" i="17"/>
  <c r="AR21" i="17" s="1"/>
  <c r="O29" i="17"/>
  <c r="O120" i="17"/>
  <c r="O119" i="17" s="1"/>
  <c r="O22" i="17" s="1"/>
  <c r="AS28" i="17"/>
  <c r="AS21" i="17" s="1"/>
  <c r="AS20" i="17" s="1"/>
  <c r="AQ28" i="17"/>
  <c r="AQ21" i="17" s="1"/>
  <c r="O93" i="17"/>
  <c r="S21" i="17"/>
  <c r="S20" i="17" s="1"/>
  <c r="R20" i="17"/>
  <c r="Q20" i="17"/>
  <c r="P20" i="17"/>
  <c r="AP22" i="17" l="1"/>
  <c r="AF22" i="17" s="1"/>
  <c r="O28" i="17"/>
  <c r="O21" i="17" s="1"/>
  <c r="O20" i="17" s="1"/>
  <c r="AQ22" i="17"/>
  <c r="AG22" i="17" s="1"/>
  <c r="AG119" i="17"/>
  <c r="AR22" i="17"/>
  <c r="AH22" i="17" s="1"/>
  <c r="AH119" i="17"/>
  <c r="G119" i="17"/>
  <c r="F20" i="17"/>
  <c r="H20" i="17"/>
  <c r="L20" i="17"/>
  <c r="G20" i="17" s="1"/>
  <c r="G22" i="17"/>
  <c r="I27" i="17"/>
  <c r="I37" i="17"/>
  <c r="I39" i="17"/>
  <c r="I40" i="17"/>
  <c r="I41" i="17"/>
  <c r="I42" i="17"/>
  <c r="I43" i="17"/>
  <c r="I44" i="17"/>
  <c r="I45" i="17"/>
  <c r="I48" i="17"/>
  <c r="I49" i="17"/>
  <c r="I50" i="17"/>
  <c r="I51" i="17"/>
  <c r="I52" i="17"/>
  <c r="I53" i="17"/>
  <c r="I54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22" i="17"/>
  <c r="I123" i="17"/>
  <c r="I124" i="17"/>
  <c r="I125" i="17"/>
  <c r="I126" i="17"/>
  <c r="I127" i="17"/>
  <c r="I128" i="17"/>
  <c r="I129" i="17"/>
  <c r="I130" i="17"/>
  <c r="I131" i="17"/>
  <c r="I132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9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12" i="17"/>
  <c r="I313" i="17"/>
  <c r="I314" i="17"/>
  <c r="I315" i="17"/>
  <c r="I316" i="17"/>
  <c r="I317" i="17"/>
  <c r="I318" i="17"/>
  <c r="I319" i="17"/>
  <c r="I320" i="17"/>
  <c r="I321" i="17"/>
  <c r="I323" i="17"/>
  <c r="I325" i="17"/>
  <c r="I326" i="17"/>
  <c r="I327" i="17"/>
  <c r="I328" i="17"/>
  <c r="I329" i="17"/>
  <c r="I330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72" i="17"/>
  <c r="I374" i="17"/>
  <c r="I375" i="17"/>
  <c r="I376" i="17"/>
  <c r="I377" i="17"/>
  <c r="I378" i="17"/>
  <c r="J178" i="17"/>
  <c r="E178" i="17" s="1"/>
  <c r="J378" i="17"/>
  <c r="E378" i="17" s="1"/>
  <c r="J374" i="17"/>
  <c r="E374" i="17" s="1"/>
  <c r="J350" i="17"/>
  <c r="E350" i="17" s="1"/>
  <c r="J351" i="17"/>
  <c r="E351" i="17" s="1"/>
  <c r="J352" i="17"/>
  <c r="E352" i="17" s="1"/>
  <c r="J353" i="17"/>
  <c r="E353" i="17" s="1"/>
  <c r="J354" i="17"/>
  <c r="E354" i="17" s="1"/>
  <c r="J355" i="17"/>
  <c r="E355" i="17" s="1"/>
  <c r="J356" i="17"/>
  <c r="E356" i="17" s="1"/>
  <c r="J357" i="17"/>
  <c r="E357" i="17" s="1"/>
  <c r="J358" i="17"/>
  <c r="E358" i="17" s="1"/>
  <c r="J359" i="17"/>
  <c r="E359" i="17" s="1"/>
  <c r="J368" i="17"/>
  <c r="E368" i="17" s="1"/>
  <c r="J349" i="17"/>
  <c r="E349" i="17" s="1"/>
  <c r="J298" i="17"/>
  <c r="E298" i="17" s="1"/>
  <c r="J299" i="17"/>
  <c r="E299" i="17" s="1"/>
  <c r="J300" i="17"/>
  <c r="E300" i="17" s="1"/>
  <c r="J301" i="17"/>
  <c r="E301" i="17" s="1"/>
  <c r="J302" i="17"/>
  <c r="E302" i="17" s="1"/>
  <c r="J303" i="17"/>
  <c r="E303" i="17" s="1"/>
  <c r="J304" i="17"/>
  <c r="E304" i="17" s="1"/>
  <c r="J305" i="17"/>
  <c r="E305" i="17" s="1"/>
  <c r="J308" i="17"/>
  <c r="E308" i="17" s="1"/>
  <c r="J297" i="17"/>
  <c r="E297" i="17" s="1"/>
  <c r="J250" i="17"/>
  <c r="E250" i="17" s="1"/>
  <c r="J251" i="17"/>
  <c r="E251" i="17" s="1"/>
  <c r="J252" i="17"/>
  <c r="E252" i="17" s="1"/>
  <c r="J253" i="17"/>
  <c r="E253" i="17" s="1"/>
  <c r="J254" i="17"/>
  <c r="E254" i="17" s="1"/>
  <c r="J255" i="17"/>
  <c r="E255" i="17" s="1"/>
  <c r="J256" i="17"/>
  <c r="E256" i="17" s="1"/>
  <c r="J257" i="17"/>
  <c r="E257" i="17" s="1"/>
  <c r="J258" i="17"/>
  <c r="E258" i="17" s="1"/>
  <c r="J259" i="17"/>
  <c r="E259" i="17" s="1"/>
  <c r="J260" i="17"/>
  <c r="E260" i="17" s="1"/>
  <c r="J261" i="17"/>
  <c r="E261" i="17" s="1"/>
  <c r="J262" i="17"/>
  <c r="E262" i="17" s="1"/>
  <c r="J266" i="17"/>
  <c r="E266" i="17" s="1"/>
  <c r="J249" i="17"/>
  <c r="E249" i="17" s="1"/>
  <c r="J190" i="17"/>
  <c r="E190" i="17" s="1"/>
  <c r="J191" i="17"/>
  <c r="E191" i="17" s="1"/>
  <c r="J192" i="17"/>
  <c r="E192" i="17" s="1"/>
  <c r="J193" i="17"/>
  <c r="E193" i="17" s="1"/>
  <c r="J194" i="17"/>
  <c r="E194" i="17" s="1"/>
  <c r="J189" i="17"/>
  <c r="E189" i="17" s="1"/>
  <c r="J150" i="17"/>
  <c r="E150" i="17" s="1"/>
  <c r="J151" i="17"/>
  <c r="E151" i="17" s="1"/>
  <c r="J152" i="17"/>
  <c r="E152" i="17" s="1"/>
  <c r="J153" i="17"/>
  <c r="E153" i="17" s="1"/>
  <c r="J149" i="17"/>
  <c r="E149" i="17" s="1"/>
  <c r="J109" i="17"/>
  <c r="E109" i="17" s="1"/>
  <c r="J110" i="17"/>
  <c r="E110" i="17" s="1"/>
  <c r="J111" i="17"/>
  <c r="E111" i="17" s="1"/>
  <c r="J112" i="17"/>
  <c r="E112" i="17" s="1"/>
  <c r="J113" i="17"/>
  <c r="E113" i="17" s="1"/>
  <c r="J114" i="17"/>
  <c r="E114" i="17" s="1"/>
  <c r="AO333" i="17"/>
  <c r="AO334" i="17"/>
  <c r="AO335" i="17"/>
  <c r="AO336" i="17"/>
  <c r="AO337" i="17"/>
  <c r="AO338" i="17"/>
  <c r="AO339" i="17"/>
  <c r="AO340" i="17"/>
  <c r="AO341" i="17"/>
  <c r="AO342" i="17"/>
  <c r="AO343" i="17"/>
  <c r="AO344" i="17"/>
  <c r="AO345" i="17"/>
  <c r="AO346" i="17"/>
  <c r="AO347" i="17"/>
  <c r="AO348" i="17"/>
  <c r="AO349" i="17"/>
  <c r="AE349" i="17" s="1"/>
  <c r="AO350" i="17"/>
  <c r="AE350" i="17" s="1"/>
  <c r="AO351" i="17"/>
  <c r="AE351" i="17" s="1"/>
  <c r="AO352" i="17"/>
  <c r="AE352" i="17" s="1"/>
  <c r="AO353" i="17"/>
  <c r="AE353" i="17" s="1"/>
  <c r="AO354" i="17"/>
  <c r="AE354" i="17" s="1"/>
  <c r="AO355" i="17"/>
  <c r="AE355" i="17" s="1"/>
  <c r="AO356" i="17"/>
  <c r="AE356" i="17" s="1"/>
  <c r="AO357" i="17"/>
  <c r="AE357" i="17" s="1"/>
  <c r="AO358" i="17"/>
  <c r="AE358" i="17" s="1"/>
  <c r="AO359" i="17"/>
  <c r="AE359" i="17" s="1"/>
  <c r="AO360" i="17"/>
  <c r="AE360" i="17" s="1"/>
  <c r="AO361" i="17"/>
  <c r="AE361" i="17" s="1"/>
  <c r="AO362" i="17"/>
  <c r="AE362" i="17" s="1"/>
  <c r="AO363" i="17"/>
  <c r="AE363" i="17" s="1"/>
  <c r="AO364" i="17"/>
  <c r="AE364" i="17" s="1"/>
  <c r="AO365" i="17"/>
  <c r="AE365" i="17" s="1"/>
  <c r="AO366" i="17"/>
  <c r="AE366" i="17" s="1"/>
  <c r="AO367" i="17"/>
  <c r="AE367" i="17" s="1"/>
  <c r="AO368" i="17"/>
  <c r="AE368" i="17" s="1"/>
  <c r="AO332" i="17"/>
  <c r="AO326" i="17"/>
  <c r="AO327" i="17"/>
  <c r="AO325" i="17"/>
  <c r="AO136" i="17"/>
  <c r="AO137" i="17"/>
  <c r="AO138" i="17"/>
  <c r="AO139" i="17"/>
  <c r="AO140" i="17"/>
  <c r="AO141" i="17"/>
  <c r="AO142" i="17"/>
  <c r="AO143" i="17"/>
  <c r="AO144" i="17"/>
  <c r="AO145" i="17"/>
  <c r="AO146" i="17"/>
  <c r="AO147" i="17"/>
  <c r="AO148" i="17"/>
  <c r="AO149" i="17"/>
  <c r="AE149" i="17" s="1"/>
  <c r="AO150" i="17"/>
  <c r="AE150" i="17" s="1"/>
  <c r="AO151" i="17"/>
  <c r="AE151" i="17" s="1"/>
  <c r="AO152" i="17"/>
  <c r="AE152" i="17" s="1"/>
  <c r="AO153" i="17"/>
  <c r="AE153" i="17" s="1"/>
  <c r="AO154" i="17"/>
  <c r="AO155" i="17"/>
  <c r="AO156" i="17"/>
  <c r="AO157" i="17"/>
  <c r="AO158" i="17"/>
  <c r="AO159" i="17"/>
  <c r="AO160" i="17"/>
  <c r="AO161" i="17"/>
  <c r="AO162" i="17"/>
  <c r="AO163" i="17"/>
  <c r="AO164" i="17"/>
  <c r="AO165" i="17"/>
  <c r="AO166" i="17"/>
  <c r="AO167" i="17"/>
  <c r="AO168" i="17"/>
  <c r="AO169" i="17"/>
  <c r="AO170" i="17"/>
  <c r="AO171" i="17"/>
  <c r="AO172" i="17"/>
  <c r="AO173" i="17"/>
  <c r="AO174" i="17"/>
  <c r="AO175" i="17"/>
  <c r="AO176" i="17"/>
  <c r="AO177" i="17"/>
  <c r="AO178" i="17"/>
  <c r="AE178" i="17" s="1"/>
  <c r="AO179" i="17"/>
  <c r="AO180" i="17"/>
  <c r="AO181" i="17"/>
  <c r="AO182" i="17"/>
  <c r="AO183" i="17"/>
  <c r="AO184" i="17"/>
  <c r="AO185" i="17"/>
  <c r="AO186" i="17"/>
  <c r="AO187" i="17"/>
  <c r="AO188" i="17"/>
  <c r="AO189" i="17"/>
  <c r="AE189" i="17" s="1"/>
  <c r="AO190" i="17"/>
  <c r="AE190" i="17" s="1"/>
  <c r="AO191" i="17"/>
  <c r="AE191" i="17" s="1"/>
  <c r="AO192" i="17"/>
  <c r="AE192" i="17" s="1"/>
  <c r="AO193" i="17"/>
  <c r="AE193" i="17" s="1"/>
  <c r="AO194" i="17"/>
  <c r="AE194" i="17" s="1"/>
  <c r="AO199" i="17"/>
  <c r="AO135" i="17"/>
  <c r="AO123" i="17"/>
  <c r="AO124" i="17"/>
  <c r="AO125" i="17"/>
  <c r="AO126" i="17"/>
  <c r="AO127" i="17"/>
  <c r="AO128" i="17"/>
  <c r="AO129" i="17"/>
  <c r="AO130" i="17"/>
  <c r="AO131" i="17"/>
  <c r="AO132" i="17"/>
  <c r="AO122" i="17"/>
  <c r="AO107" i="17"/>
  <c r="AO108" i="17"/>
  <c r="AO106" i="17"/>
  <c r="AO96" i="17"/>
  <c r="AO97" i="17"/>
  <c r="AO98" i="17"/>
  <c r="AO99" i="17"/>
  <c r="AO100" i="17"/>
  <c r="AO101" i="17"/>
  <c r="AO102" i="17"/>
  <c r="AO103" i="17"/>
  <c r="AO104" i="17"/>
  <c r="AO95" i="17"/>
  <c r="AO375" i="17"/>
  <c r="AO376" i="17"/>
  <c r="AO377" i="17"/>
  <c r="AO378" i="17"/>
  <c r="AE378" i="17" s="1"/>
  <c r="AO374" i="17"/>
  <c r="AO240" i="17"/>
  <c r="AO111" i="17"/>
  <c r="AE111" i="17" s="1"/>
  <c r="AO112" i="17"/>
  <c r="AE112" i="17" s="1"/>
  <c r="AO113" i="17"/>
  <c r="AE113" i="17" s="1"/>
  <c r="AO114" i="17"/>
  <c r="AE114" i="17" s="1"/>
  <c r="AO110" i="17"/>
  <c r="AE110" i="17" s="1"/>
  <c r="AO105" i="17"/>
  <c r="AO109" i="17"/>
  <c r="AE109" i="17" s="1"/>
  <c r="AO232" i="17"/>
  <c r="AO233" i="17"/>
  <c r="AO234" i="17"/>
  <c r="AO235" i="17"/>
  <c r="AO236" i="17"/>
  <c r="AO237" i="17"/>
  <c r="AO238" i="17"/>
  <c r="AO239" i="17"/>
  <c r="AO243" i="17"/>
  <c r="AO244" i="17"/>
  <c r="AO245" i="17"/>
  <c r="AO246" i="17"/>
  <c r="AO247" i="17"/>
  <c r="AO248" i="17"/>
  <c r="AO249" i="17"/>
  <c r="AE249" i="17" s="1"/>
  <c r="AO250" i="17"/>
  <c r="AE250" i="17" s="1"/>
  <c r="AO251" i="17"/>
  <c r="AE251" i="17" s="1"/>
  <c r="AO252" i="17"/>
  <c r="AE252" i="17" s="1"/>
  <c r="AO253" i="17"/>
  <c r="AE253" i="17" s="1"/>
  <c r="AO254" i="17"/>
  <c r="AE254" i="17" s="1"/>
  <c r="AO255" i="17"/>
  <c r="AE255" i="17" s="1"/>
  <c r="AO256" i="17"/>
  <c r="AE256" i="17" s="1"/>
  <c r="AO257" i="17"/>
  <c r="AE257" i="17" s="1"/>
  <c r="AO258" i="17"/>
  <c r="AE258" i="17" s="1"/>
  <c r="AO259" i="17"/>
  <c r="AE259" i="17" s="1"/>
  <c r="AO260" i="17"/>
  <c r="AE260" i="17" s="1"/>
  <c r="AO261" i="17"/>
  <c r="AE261" i="17" s="1"/>
  <c r="AO262" i="17"/>
  <c r="AE262" i="17" s="1"/>
  <c r="AO263" i="17"/>
  <c r="AE263" i="17" s="1"/>
  <c r="AO264" i="17"/>
  <c r="AE264" i="17" s="1"/>
  <c r="AO265" i="17"/>
  <c r="AE265" i="17" s="1"/>
  <c r="AO266" i="17"/>
  <c r="AE266" i="17" s="1"/>
  <c r="AO270" i="17"/>
  <c r="AO271" i="17"/>
  <c r="AO272" i="17"/>
  <c r="AO273" i="17"/>
  <c r="AO274" i="17"/>
  <c r="AO275" i="17"/>
  <c r="AO276" i="17"/>
  <c r="AO277" i="17"/>
  <c r="AO278" i="17"/>
  <c r="AO279" i="17"/>
  <c r="AO280" i="17"/>
  <c r="AO281" i="17"/>
  <c r="AO282" i="17"/>
  <c r="AO283" i="17"/>
  <c r="AO284" i="17"/>
  <c r="AO285" i="17"/>
  <c r="AO286" i="17"/>
  <c r="AO287" i="17"/>
  <c r="AO288" i="17"/>
  <c r="AO289" i="17"/>
  <c r="AO290" i="17"/>
  <c r="AO291" i="17"/>
  <c r="AO292" i="17"/>
  <c r="AO293" i="17"/>
  <c r="AO294" i="17"/>
  <c r="AO295" i="17"/>
  <c r="AO296" i="17"/>
  <c r="AO297" i="17"/>
  <c r="AE297" i="17" s="1"/>
  <c r="AO298" i="17"/>
  <c r="AE298" i="17" s="1"/>
  <c r="AO299" i="17"/>
  <c r="AE299" i="17" s="1"/>
  <c r="AO300" i="17"/>
  <c r="AE300" i="17" s="1"/>
  <c r="AO301" i="17"/>
  <c r="AE301" i="17" s="1"/>
  <c r="AO302" i="17"/>
  <c r="AE302" i="17" s="1"/>
  <c r="AO303" i="17"/>
  <c r="AE303" i="17" s="1"/>
  <c r="AO304" i="17"/>
  <c r="AE304" i="17" s="1"/>
  <c r="AO305" i="17"/>
  <c r="AE305" i="17" s="1"/>
  <c r="AO306" i="17"/>
  <c r="AE306" i="17" s="1"/>
  <c r="AO307" i="17"/>
  <c r="AE307" i="17" s="1"/>
  <c r="AO308" i="17"/>
  <c r="AE308" i="17" s="1"/>
  <c r="AO231" i="17"/>
  <c r="AF23" i="17"/>
  <c r="AG23" i="17"/>
  <c r="AH23" i="17"/>
  <c r="AI23" i="17"/>
  <c r="AF24" i="17"/>
  <c r="AG24" i="17"/>
  <c r="AH24" i="17"/>
  <c r="AF25" i="17"/>
  <c r="AG25" i="17"/>
  <c r="AH25" i="17"/>
  <c r="AI25" i="17"/>
  <c r="AF26" i="17"/>
  <c r="AG26" i="17"/>
  <c r="AH26" i="17"/>
  <c r="AK46" i="17"/>
  <c r="AL46" i="17"/>
  <c r="AM46" i="17"/>
  <c r="AN46" i="17"/>
  <c r="AO54" i="17"/>
  <c r="AO53" i="17"/>
  <c r="AO52" i="17"/>
  <c r="AO51" i="17"/>
  <c r="AO50" i="17"/>
  <c r="AO49" i="17"/>
  <c r="AO48" i="17"/>
  <c r="AO43" i="17"/>
  <c r="AO42" i="17"/>
  <c r="AO41" i="17"/>
  <c r="AO40" i="17"/>
  <c r="AO39" i="17"/>
  <c r="AP20" i="17" l="1"/>
  <c r="AI46" i="17"/>
  <c r="AN29" i="17"/>
  <c r="AH46" i="17"/>
  <c r="AH29" i="17" s="1"/>
  <c r="AM29" i="17"/>
  <c r="AG46" i="17"/>
  <c r="AG29" i="17" s="1"/>
  <c r="AL29" i="17"/>
  <c r="AF46" i="17"/>
  <c r="AF29" i="17" s="1"/>
  <c r="AK29" i="17"/>
  <c r="AR20" i="17"/>
  <c r="AQ20" i="17"/>
  <c r="AO94" i="17"/>
  <c r="I134" i="17"/>
  <c r="I331" i="17"/>
  <c r="I230" i="17"/>
  <c r="I229" i="17" s="1"/>
  <c r="I121" i="17"/>
  <c r="I94" i="17"/>
  <c r="I373" i="17"/>
  <c r="I324" i="17"/>
  <c r="I322" i="17" s="1"/>
  <c r="AO373" i="17"/>
  <c r="AO26" i="17" s="1"/>
  <c r="AO134" i="17"/>
  <c r="I38" i="17"/>
  <c r="I29" i="17" s="1"/>
  <c r="AO324" i="17"/>
  <c r="AO322" i="17" s="1"/>
  <c r="AO46" i="17"/>
  <c r="AO230" i="17"/>
  <c r="AO229" i="17" s="1"/>
  <c r="AO121" i="17"/>
  <c r="AO38" i="17"/>
  <c r="AO331" i="17"/>
  <c r="AO24" i="17" s="1"/>
  <c r="AI29" i="17"/>
  <c r="I120" i="17" l="1"/>
  <c r="AO93" i="17"/>
  <c r="AO120" i="17"/>
  <c r="AO119" i="17" s="1"/>
  <c r="AO22" i="17" s="1"/>
  <c r="AK28" i="17"/>
  <c r="AM28" i="17"/>
  <c r="AL28" i="17"/>
  <c r="AF28" i="17" l="1"/>
  <c r="AK21" i="17"/>
  <c r="AG28" i="17"/>
  <c r="AL21" i="17"/>
  <c r="AH28" i="17"/>
  <c r="AM21" i="17"/>
  <c r="AO28" i="17"/>
  <c r="AO21" i="17" s="1"/>
  <c r="AO20" i="17" s="1"/>
  <c r="AM20" i="17" l="1"/>
  <c r="AH20" i="17" s="1"/>
  <c r="AH21" i="17"/>
  <c r="AL20" i="17"/>
  <c r="AG20" i="17" s="1"/>
  <c r="AG21" i="17"/>
  <c r="AK20" i="17"/>
  <c r="AF20" i="17" s="1"/>
  <c r="AF21" i="17"/>
  <c r="N93" i="17"/>
  <c r="N28" i="17" s="1"/>
  <c r="AJ41" i="17" l="1"/>
  <c r="AE41" i="17" s="1"/>
  <c r="D38" i="17" l="1"/>
  <c r="D29" i="17" s="1"/>
  <c r="D28" i="17" s="1"/>
  <c r="D21" i="17" s="1"/>
  <c r="D20" i="17" s="1"/>
  <c r="AJ377" i="17" l="1"/>
  <c r="AE377" i="17" s="1"/>
  <c r="AJ376" i="17"/>
  <c r="AE376" i="17" s="1"/>
  <c r="AJ375" i="17"/>
  <c r="AE375" i="17" s="1"/>
  <c r="AJ374" i="17"/>
  <c r="AE374" i="17" s="1"/>
  <c r="AN373" i="17"/>
  <c r="AJ372" i="17"/>
  <c r="AE372" i="17" s="1"/>
  <c r="AJ348" i="17"/>
  <c r="AE348" i="17" s="1"/>
  <c r="AJ347" i="17"/>
  <c r="AE347" i="17" s="1"/>
  <c r="AJ346" i="17"/>
  <c r="AE346" i="17" s="1"/>
  <c r="AJ345" i="17"/>
  <c r="AE345" i="17" s="1"/>
  <c r="AJ344" i="17"/>
  <c r="AE344" i="17" s="1"/>
  <c r="AJ343" i="17"/>
  <c r="AE343" i="17" s="1"/>
  <c r="AJ342" i="17"/>
  <c r="AE342" i="17" s="1"/>
  <c r="AJ341" i="17"/>
  <c r="AE341" i="17" s="1"/>
  <c r="AJ340" i="17"/>
  <c r="AE340" i="17" s="1"/>
  <c r="AJ339" i="17"/>
  <c r="AE339" i="17" s="1"/>
  <c r="AJ338" i="17"/>
  <c r="AE338" i="17" s="1"/>
  <c r="AJ337" i="17"/>
  <c r="AE337" i="17" s="1"/>
  <c r="AJ336" i="17"/>
  <c r="AE336" i="17" s="1"/>
  <c r="AJ335" i="17"/>
  <c r="AE335" i="17" s="1"/>
  <c r="AJ334" i="17"/>
  <c r="AE334" i="17" s="1"/>
  <c r="AJ333" i="17"/>
  <c r="AE333" i="17" s="1"/>
  <c r="AJ332" i="17"/>
  <c r="AE332" i="17" s="1"/>
  <c r="AN331" i="17"/>
  <c r="AJ330" i="17"/>
  <c r="AE330" i="17" s="1"/>
  <c r="AJ329" i="17"/>
  <c r="AE329" i="17" s="1"/>
  <c r="AJ328" i="17"/>
  <c r="AE328" i="17" s="1"/>
  <c r="AJ327" i="17"/>
  <c r="AE327" i="17" s="1"/>
  <c r="AJ326" i="17"/>
  <c r="AE326" i="17" s="1"/>
  <c r="AJ325" i="17"/>
  <c r="AE325" i="17" s="1"/>
  <c r="AN324" i="17"/>
  <c r="AI324" i="17" s="1"/>
  <c r="AJ323" i="17"/>
  <c r="AE323" i="17" s="1"/>
  <c r="AJ322" i="17"/>
  <c r="AE322" i="17" s="1"/>
  <c r="AJ321" i="17"/>
  <c r="AE321" i="17" s="1"/>
  <c r="AJ320" i="17"/>
  <c r="AE320" i="17" s="1"/>
  <c r="AJ319" i="17"/>
  <c r="AE319" i="17" s="1"/>
  <c r="AJ318" i="17"/>
  <c r="AE318" i="17" s="1"/>
  <c r="AJ317" i="17"/>
  <c r="AE317" i="17" s="1"/>
  <c r="AJ316" i="17"/>
  <c r="AE316" i="17" s="1"/>
  <c r="AJ315" i="17"/>
  <c r="AE315" i="17" s="1"/>
  <c r="AJ314" i="17"/>
  <c r="AE314" i="17" s="1"/>
  <c r="AJ313" i="17"/>
  <c r="AE313" i="17" s="1"/>
  <c r="AJ312" i="17"/>
  <c r="AE312" i="17" s="1"/>
  <c r="AJ296" i="17"/>
  <c r="AE296" i="17" s="1"/>
  <c r="AJ295" i="17"/>
  <c r="AE295" i="17" s="1"/>
  <c r="AJ294" i="17"/>
  <c r="AE294" i="17" s="1"/>
  <c r="AJ293" i="17"/>
  <c r="AE293" i="17" s="1"/>
  <c r="AJ292" i="17"/>
  <c r="AE292" i="17" s="1"/>
  <c r="AJ291" i="17"/>
  <c r="AE291" i="17" s="1"/>
  <c r="AJ290" i="17"/>
  <c r="AE290" i="17" s="1"/>
  <c r="AJ289" i="17"/>
  <c r="AE289" i="17" s="1"/>
  <c r="AJ288" i="17"/>
  <c r="AE288" i="17" s="1"/>
  <c r="AJ287" i="17"/>
  <c r="AE287" i="17" s="1"/>
  <c r="AJ286" i="17"/>
  <c r="AE286" i="17" s="1"/>
  <c r="AJ285" i="17"/>
  <c r="AE285" i="17" s="1"/>
  <c r="AJ284" i="17"/>
  <c r="AE284" i="17" s="1"/>
  <c r="AJ283" i="17"/>
  <c r="AE283" i="17" s="1"/>
  <c r="AJ282" i="17"/>
  <c r="AE282" i="17" s="1"/>
  <c r="AJ281" i="17"/>
  <c r="AE281" i="17" s="1"/>
  <c r="AJ280" i="17"/>
  <c r="AE280" i="17" s="1"/>
  <c r="AJ279" i="17"/>
  <c r="AE279" i="17" s="1"/>
  <c r="AJ278" i="17"/>
  <c r="AE278" i="17" s="1"/>
  <c r="AJ277" i="17"/>
  <c r="AE277" i="17" s="1"/>
  <c r="AJ276" i="17"/>
  <c r="AE276" i="17" s="1"/>
  <c r="AJ275" i="17"/>
  <c r="AE275" i="17" s="1"/>
  <c r="AJ274" i="17"/>
  <c r="AE274" i="17" s="1"/>
  <c r="AJ273" i="17"/>
  <c r="AE273" i="17" s="1"/>
  <c r="AJ272" i="17"/>
  <c r="AE272" i="17" s="1"/>
  <c r="AJ271" i="17"/>
  <c r="AE271" i="17" s="1"/>
  <c r="AJ270" i="17"/>
  <c r="AE270" i="17" s="1"/>
  <c r="AJ248" i="17"/>
  <c r="AE248" i="17" s="1"/>
  <c r="AJ247" i="17"/>
  <c r="AE247" i="17" s="1"/>
  <c r="AJ246" i="17"/>
  <c r="AE246" i="17" s="1"/>
  <c r="AJ245" i="17"/>
  <c r="AE245" i="17" s="1"/>
  <c r="AJ244" i="17"/>
  <c r="AE244" i="17" s="1"/>
  <c r="AJ243" i="17"/>
  <c r="AE243" i="17" s="1"/>
  <c r="AJ242" i="17"/>
  <c r="AE242" i="17" s="1"/>
  <c r="AJ241" i="17"/>
  <c r="AE241" i="17" s="1"/>
  <c r="AJ240" i="17"/>
  <c r="AE240" i="17" s="1"/>
  <c r="AJ239" i="17"/>
  <c r="AE239" i="17" s="1"/>
  <c r="AJ238" i="17"/>
  <c r="AE238" i="17" s="1"/>
  <c r="AJ237" i="17"/>
  <c r="AE237" i="17" s="1"/>
  <c r="AJ236" i="17"/>
  <c r="AE236" i="17" s="1"/>
  <c r="AJ235" i="17"/>
  <c r="AE235" i="17" s="1"/>
  <c r="AJ234" i="17"/>
  <c r="AE234" i="17" s="1"/>
  <c r="AJ233" i="17"/>
  <c r="AE233" i="17" s="1"/>
  <c r="AJ232" i="17"/>
  <c r="AE232" i="17" s="1"/>
  <c r="AJ231" i="17"/>
  <c r="AE231" i="17" s="1"/>
  <c r="AN230" i="17"/>
  <c r="AI230" i="17" s="1"/>
  <c r="AJ199" i="17"/>
  <c r="AE199" i="17" s="1"/>
  <c r="AJ188" i="17"/>
  <c r="AE188" i="17" s="1"/>
  <c r="AJ187" i="17"/>
  <c r="AE187" i="17" s="1"/>
  <c r="AJ186" i="17"/>
  <c r="AE186" i="17" s="1"/>
  <c r="AJ185" i="17"/>
  <c r="AE185" i="17" s="1"/>
  <c r="AJ184" i="17"/>
  <c r="AE184" i="17" s="1"/>
  <c r="AJ183" i="17"/>
  <c r="AE183" i="17" s="1"/>
  <c r="AJ182" i="17"/>
  <c r="AE182" i="17" s="1"/>
  <c r="AJ181" i="17"/>
  <c r="AE181" i="17" s="1"/>
  <c r="AJ180" i="17"/>
  <c r="AE180" i="17" s="1"/>
  <c r="AJ179" i="17"/>
  <c r="AE179" i="17" s="1"/>
  <c r="AJ177" i="17"/>
  <c r="AE177" i="17" s="1"/>
  <c r="AJ176" i="17"/>
  <c r="AE176" i="17" s="1"/>
  <c r="AJ175" i="17"/>
  <c r="AE175" i="17" s="1"/>
  <c r="AJ174" i="17"/>
  <c r="AE174" i="17" s="1"/>
  <c r="AJ173" i="17"/>
  <c r="AE173" i="17" s="1"/>
  <c r="AJ172" i="17"/>
  <c r="AE172" i="17" s="1"/>
  <c r="AJ171" i="17"/>
  <c r="AE171" i="17" s="1"/>
  <c r="AJ170" i="17"/>
  <c r="AE170" i="17" s="1"/>
  <c r="AJ169" i="17"/>
  <c r="AE169" i="17" s="1"/>
  <c r="AJ168" i="17"/>
  <c r="AE168" i="17" s="1"/>
  <c r="AJ167" i="17"/>
  <c r="AE167" i="17" s="1"/>
  <c r="AJ166" i="17"/>
  <c r="AE166" i="17" s="1"/>
  <c r="AJ165" i="17"/>
  <c r="AE165" i="17" s="1"/>
  <c r="AJ164" i="17"/>
  <c r="AE164" i="17" s="1"/>
  <c r="AJ163" i="17"/>
  <c r="AE163" i="17" s="1"/>
  <c r="AJ162" i="17"/>
  <c r="AE162" i="17" s="1"/>
  <c r="AJ161" i="17"/>
  <c r="AE161" i="17" s="1"/>
  <c r="AJ160" i="17"/>
  <c r="AE160" i="17" s="1"/>
  <c r="AJ159" i="17"/>
  <c r="AE159" i="17" s="1"/>
  <c r="AJ158" i="17"/>
  <c r="AE158" i="17" s="1"/>
  <c r="AJ157" i="17"/>
  <c r="AE157" i="17" s="1"/>
  <c r="AJ156" i="17"/>
  <c r="AE156" i="17" s="1"/>
  <c r="AJ155" i="17"/>
  <c r="AE155" i="17" s="1"/>
  <c r="AJ154" i="17"/>
  <c r="AE154" i="17" s="1"/>
  <c r="AJ148" i="17"/>
  <c r="AE148" i="17" s="1"/>
  <c r="AJ147" i="17"/>
  <c r="AE147" i="17" s="1"/>
  <c r="AJ146" i="17"/>
  <c r="AE146" i="17" s="1"/>
  <c r="AJ145" i="17"/>
  <c r="AE145" i="17" s="1"/>
  <c r="AJ144" i="17"/>
  <c r="AE144" i="17" s="1"/>
  <c r="AJ143" i="17"/>
  <c r="AE143" i="17" s="1"/>
  <c r="AJ142" i="17"/>
  <c r="AE142" i="17" s="1"/>
  <c r="AJ141" i="17"/>
  <c r="AE141" i="17" s="1"/>
  <c r="AJ140" i="17"/>
  <c r="AE140" i="17" s="1"/>
  <c r="AJ139" i="17"/>
  <c r="AE139" i="17" s="1"/>
  <c r="AJ138" i="17"/>
  <c r="AE138" i="17" s="1"/>
  <c r="AJ137" i="17"/>
  <c r="AE137" i="17" s="1"/>
  <c r="AJ136" i="17"/>
  <c r="AE136" i="17" s="1"/>
  <c r="AJ135" i="17"/>
  <c r="AE135" i="17" s="1"/>
  <c r="AJ132" i="17"/>
  <c r="AE132" i="17" s="1"/>
  <c r="AJ131" i="17"/>
  <c r="AE131" i="17" s="1"/>
  <c r="AJ130" i="17"/>
  <c r="AE130" i="17" s="1"/>
  <c r="AJ129" i="17"/>
  <c r="AE129" i="17" s="1"/>
  <c r="AJ128" i="17"/>
  <c r="AE128" i="17" s="1"/>
  <c r="AJ127" i="17"/>
  <c r="AE127" i="17" s="1"/>
  <c r="AJ126" i="17"/>
  <c r="AE126" i="17" s="1"/>
  <c r="AJ125" i="17"/>
  <c r="AE125" i="17" s="1"/>
  <c r="AJ124" i="17"/>
  <c r="AE124" i="17" s="1"/>
  <c r="AJ123" i="17"/>
  <c r="AE123" i="17" s="1"/>
  <c r="AJ122" i="17"/>
  <c r="AE122" i="17" s="1"/>
  <c r="AN121" i="17"/>
  <c r="AI121" i="17" s="1"/>
  <c r="AJ108" i="17"/>
  <c r="AE108" i="17" s="1"/>
  <c r="AJ107" i="17"/>
  <c r="AE107" i="17" s="1"/>
  <c r="AJ106" i="17"/>
  <c r="AE106" i="17" s="1"/>
  <c r="AJ105" i="17"/>
  <c r="AE105" i="17" s="1"/>
  <c r="AJ104" i="17"/>
  <c r="AE104" i="17" s="1"/>
  <c r="AJ103" i="17"/>
  <c r="AE103" i="17" s="1"/>
  <c r="AJ102" i="17"/>
  <c r="AE102" i="17" s="1"/>
  <c r="AJ101" i="17"/>
  <c r="AE101" i="17" s="1"/>
  <c r="AJ100" i="17"/>
  <c r="AE100" i="17" s="1"/>
  <c r="AJ99" i="17"/>
  <c r="AE99" i="17" s="1"/>
  <c r="AJ98" i="17"/>
  <c r="AE98" i="17" s="1"/>
  <c r="AJ97" i="17"/>
  <c r="AE97" i="17" s="1"/>
  <c r="AJ96" i="17"/>
  <c r="AE96" i="17" s="1"/>
  <c r="AJ95" i="17"/>
  <c r="AE95" i="17" s="1"/>
  <c r="AJ92" i="17"/>
  <c r="AE92" i="17" s="1"/>
  <c r="AJ91" i="17"/>
  <c r="AE91" i="17" s="1"/>
  <c r="AJ90" i="17"/>
  <c r="AE90" i="17" s="1"/>
  <c r="AJ89" i="17"/>
  <c r="AE89" i="17" s="1"/>
  <c r="AJ88" i="17"/>
  <c r="AE88" i="17" s="1"/>
  <c r="AJ87" i="17"/>
  <c r="AE87" i="17" s="1"/>
  <c r="AJ86" i="17"/>
  <c r="AE86" i="17" s="1"/>
  <c r="AJ85" i="17"/>
  <c r="AE85" i="17" s="1"/>
  <c r="AJ84" i="17"/>
  <c r="AE84" i="17" s="1"/>
  <c r="AJ83" i="17"/>
  <c r="AE83" i="17" s="1"/>
  <c r="AJ82" i="17"/>
  <c r="AE82" i="17" s="1"/>
  <c r="AJ81" i="17"/>
  <c r="AE81" i="17" s="1"/>
  <c r="AJ54" i="17"/>
  <c r="AE54" i="17" s="1"/>
  <c r="AJ53" i="17"/>
  <c r="AE53" i="17" s="1"/>
  <c r="AJ52" i="17"/>
  <c r="AE52" i="17" s="1"/>
  <c r="AJ51" i="17"/>
  <c r="AE51" i="17" s="1"/>
  <c r="AJ50" i="17"/>
  <c r="AE50" i="17" s="1"/>
  <c r="AJ49" i="17"/>
  <c r="AE49" i="17" s="1"/>
  <c r="AJ48" i="17"/>
  <c r="AE48" i="17" s="1"/>
  <c r="AJ43" i="17"/>
  <c r="AE43" i="17" s="1"/>
  <c r="AJ42" i="17"/>
  <c r="AE42" i="17" s="1"/>
  <c r="AJ40" i="17"/>
  <c r="AE40" i="17" s="1"/>
  <c r="AJ39" i="17"/>
  <c r="AE39" i="17" s="1"/>
  <c r="J27" i="17"/>
  <c r="E27" i="17" s="1"/>
  <c r="J37" i="17"/>
  <c r="E37" i="17" s="1"/>
  <c r="J39" i="17"/>
  <c r="E39" i="17" s="1"/>
  <c r="J40" i="17"/>
  <c r="E40" i="17" s="1"/>
  <c r="J41" i="17"/>
  <c r="E41" i="17" s="1"/>
  <c r="J42" i="17"/>
  <c r="E42" i="17" s="1"/>
  <c r="J43" i="17"/>
  <c r="E43" i="17" s="1"/>
  <c r="J44" i="17"/>
  <c r="E44" i="17" s="1"/>
  <c r="J45" i="17"/>
  <c r="E45" i="17" s="1"/>
  <c r="J48" i="17"/>
  <c r="E48" i="17" s="1"/>
  <c r="J49" i="17"/>
  <c r="E49" i="17" s="1"/>
  <c r="J50" i="17"/>
  <c r="E50" i="17" s="1"/>
  <c r="J51" i="17"/>
  <c r="E51" i="17" s="1"/>
  <c r="J52" i="17"/>
  <c r="E52" i="17" s="1"/>
  <c r="J53" i="17"/>
  <c r="E53" i="17" s="1"/>
  <c r="J54" i="17"/>
  <c r="E54" i="17" s="1"/>
  <c r="J81" i="17"/>
  <c r="E81" i="17" s="1"/>
  <c r="J82" i="17"/>
  <c r="E82" i="17" s="1"/>
  <c r="J83" i="17"/>
  <c r="E83" i="17" s="1"/>
  <c r="J84" i="17"/>
  <c r="E84" i="17" s="1"/>
  <c r="J85" i="17"/>
  <c r="E85" i="17" s="1"/>
  <c r="J86" i="17"/>
  <c r="E86" i="17" s="1"/>
  <c r="J87" i="17"/>
  <c r="E87" i="17" s="1"/>
  <c r="J88" i="17"/>
  <c r="E88" i="17" s="1"/>
  <c r="J89" i="17"/>
  <c r="E89" i="17" s="1"/>
  <c r="J90" i="17"/>
  <c r="E90" i="17" s="1"/>
  <c r="J91" i="17"/>
  <c r="E91" i="17" s="1"/>
  <c r="J92" i="17"/>
  <c r="E92" i="17" s="1"/>
  <c r="J95" i="17"/>
  <c r="E95" i="17" s="1"/>
  <c r="J96" i="17"/>
  <c r="E96" i="17" s="1"/>
  <c r="J97" i="17"/>
  <c r="E97" i="17" s="1"/>
  <c r="J98" i="17"/>
  <c r="E98" i="17" s="1"/>
  <c r="J99" i="17"/>
  <c r="E99" i="17" s="1"/>
  <c r="J100" i="17"/>
  <c r="E100" i="17" s="1"/>
  <c r="J101" i="17"/>
  <c r="E101" i="17" s="1"/>
  <c r="J102" i="17"/>
  <c r="E102" i="17" s="1"/>
  <c r="J103" i="17"/>
  <c r="E103" i="17" s="1"/>
  <c r="J104" i="17"/>
  <c r="E104" i="17" s="1"/>
  <c r="J105" i="17"/>
  <c r="E105" i="17" s="1"/>
  <c r="J106" i="17"/>
  <c r="E106" i="17" s="1"/>
  <c r="J107" i="17"/>
  <c r="E107" i="17" s="1"/>
  <c r="J108" i="17"/>
  <c r="E108" i="17" s="1"/>
  <c r="J122" i="17"/>
  <c r="E122" i="17" s="1"/>
  <c r="J123" i="17"/>
  <c r="E123" i="17" s="1"/>
  <c r="J124" i="17"/>
  <c r="E124" i="17" s="1"/>
  <c r="J125" i="17"/>
  <c r="E125" i="17" s="1"/>
  <c r="J126" i="17"/>
  <c r="E126" i="17" s="1"/>
  <c r="J127" i="17"/>
  <c r="E127" i="17" s="1"/>
  <c r="J128" i="17"/>
  <c r="E128" i="17" s="1"/>
  <c r="J129" i="17"/>
  <c r="E129" i="17" s="1"/>
  <c r="J130" i="17"/>
  <c r="E130" i="17" s="1"/>
  <c r="J131" i="17"/>
  <c r="E131" i="17" s="1"/>
  <c r="J132" i="17"/>
  <c r="E132" i="17" s="1"/>
  <c r="J135" i="17"/>
  <c r="E135" i="17" s="1"/>
  <c r="J136" i="17"/>
  <c r="E136" i="17" s="1"/>
  <c r="J137" i="17"/>
  <c r="E137" i="17" s="1"/>
  <c r="J138" i="17"/>
  <c r="E138" i="17" s="1"/>
  <c r="J139" i="17"/>
  <c r="E139" i="17" s="1"/>
  <c r="J140" i="17"/>
  <c r="E140" i="17" s="1"/>
  <c r="J141" i="17"/>
  <c r="E141" i="17" s="1"/>
  <c r="J142" i="17"/>
  <c r="E142" i="17" s="1"/>
  <c r="J143" i="17"/>
  <c r="E143" i="17" s="1"/>
  <c r="J144" i="17"/>
  <c r="E144" i="17" s="1"/>
  <c r="J145" i="17"/>
  <c r="E145" i="17" s="1"/>
  <c r="J146" i="17"/>
  <c r="E146" i="17" s="1"/>
  <c r="J147" i="17"/>
  <c r="E147" i="17" s="1"/>
  <c r="J148" i="17"/>
  <c r="E148" i="17" s="1"/>
  <c r="J154" i="17"/>
  <c r="E154" i="17" s="1"/>
  <c r="J155" i="17"/>
  <c r="E155" i="17" s="1"/>
  <c r="J156" i="17"/>
  <c r="E156" i="17" s="1"/>
  <c r="J157" i="17"/>
  <c r="E157" i="17" s="1"/>
  <c r="J158" i="17"/>
  <c r="E158" i="17" s="1"/>
  <c r="J159" i="17"/>
  <c r="E159" i="17" s="1"/>
  <c r="J160" i="17"/>
  <c r="E160" i="17" s="1"/>
  <c r="J161" i="17"/>
  <c r="E161" i="17" s="1"/>
  <c r="J162" i="17"/>
  <c r="E162" i="17" s="1"/>
  <c r="J163" i="17"/>
  <c r="E163" i="17" s="1"/>
  <c r="J164" i="17"/>
  <c r="E164" i="17" s="1"/>
  <c r="J165" i="17"/>
  <c r="E165" i="17" s="1"/>
  <c r="J166" i="17"/>
  <c r="E166" i="17" s="1"/>
  <c r="J167" i="17"/>
  <c r="E167" i="17" s="1"/>
  <c r="J168" i="17"/>
  <c r="E168" i="17" s="1"/>
  <c r="J169" i="17"/>
  <c r="E169" i="17" s="1"/>
  <c r="J170" i="17"/>
  <c r="E170" i="17" s="1"/>
  <c r="J171" i="17"/>
  <c r="E171" i="17" s="1"/>
  <c r="J172" i="17"/>
  <c r="E172" i="17" s="1"/>
  <c r="J173" i="17"/>
  <c r="E173" i="17" s="1"/>
  <c r="J174" i="17"/>
  <c r="E174" i="17" s="1"/>
  <c r="J175" i="17"/>
  <c r="E175" i="17" s="1"/>
  <c r="J176" i="17"/>
  <c r="E176" i="17" s="1"/>
  <c r="J177" i="17"/>
  <c r="E177" i="17" s="1"/>
  <c r="J179" i="17"/>
  <c r="E179" i="17" s="1"/>
  <c r="J180" i="17"/>
  <c r="E180" i="17" s="1"/>
  <c r="J181" i="17"/>
  <c r="E181" i="17" s="1"/>
  <c r="J182" i="17"/>
  <c r="E182" i="17" s="1"/>
  <c r="J183" i="17"/>
  <c r="E183" i="17" s="1"/>
  <c r="J184" i="17"/>
  <c r="E184" i="17" s="1"/>
  <c r="J185" i="17"/>
  <c r="E185" i="17" s="1"/>
  <c r="J186" i="17"/>
  <c r="E186" i="17" s="1"/>
  <c r="J187" i="17"/>
  <c r="E187" i="17" s="1"/>
  <c r="J188" i="17"/>
  <c r="E188" i="17" s="1"/>
  <c r="J199" i="17"/>
  <c r="E199" i="17" s="1"/>
  <c r="J231" i="17"/>
  <c r="E231" i="17" s="1"/>
  <c r="J232" i="17"/>
  <c r="E232" i="17" s="1"/>
  <c r="J233" i="17"/>
  <c r="E233" i="17" s="1"/>
  <c r="J234" i="17"/>
  <c r="E234" i="17" s="1"/>
  <c r="J235" i="17"/>
  <c r="E235" i="17" s="1"/>
  <c r="J236" i="17"/>
  <c r="E236" i="17" s="1"/>
  <c r="J237" i="17"/>
  <c r="E237" i="17" s="1"/>
  <c r="J238" i="17"/>
  <c r="E238" i="17" s="1"/>
  <c r="J239" i="17"/>
  <c r="E239" i="17" s="1"/>
  <c r="J240" i="17"/>
  <c r="E240" i="17" s="1"/>
  <c r="J241" i="17"/>
  <c r="E241" i="17" s="1"/>
  <c r="J242" i="17"/>
  <c r="E242" i="17" s="1"/>
  <c r="J243" i="17"/>
  <c r="E243" i="17" s="1"/>
  <c r="J244" i="17"/>
  <c r="E244" i="17" s="1"/>
  <c r="J245" i="17"/>
  <c r="E245" i="17" s="1"/>
  <c r="J246" i="17"/>
  <c r="E246" i="17" s="1"/>
  <c r="J247" i="17"/>
  <c r="E247" i="17" s="1"/>
  <c r="J248" i="17"/>
  <c r="E248" i="17" s="1"/>
  <c r="J270" i="17"/>
  <c r="E270" i="17" s="1"/>
  <c r="J271" i="17"/>
  <c r="E271" i="17" s="1"/>
  <c r="J272" i="17"/>
  <c r="E272" i="17" s="1"/>
  <c r="J273" i="17"/>
  <c r="E273" i="17" s="1"/>
  <c r="J274" i="17"/>
  <c r="E274" i="17" s="1"/>
  <c r="J275" i="17"/>
  <c r="E275" i="17" s="1"/>
  <c r="J276" i="17"/>
  <c r="E276" i="17" s="1"/>
  <c r="J277" i="17"/>
  <c r="E277" i="17" s="1"/>
  <c r="J278" i="17"/>
  <c r="E278" i="17" s="1"/>
  <c r="J279" i="17"/>
  <c r="E279" i="17" s="1"/>
  <c r="J280" i="17"/>
  <c r="E280" i="17" s="1"/>
  <c r="J281" i="17"/>
  <c r="E281" i="17" s="1"/>
  <c r="J282" i="17"/>
  <c r="E282" i="17" s="1"/>
  <c r="J283" i="17"/>
  <c r="E283" i="17" s="1"/>
  <c r="J284" i="17"/>
  <c r="E284" i="17" s="1"/>
  <c r="J285" i="17"/>
  <c r="E285" i="17" s="1"/>
  <c r="J286" i="17"/>
  <c r="E286" i="17" s="1"/>
  <c r="J287" i="17"/>
  <c r="E287" i="17" s="1"/>
  <c r="J288" i="17"/>
  <c r="E288" i="17" s="1"/>
  <c r="J289" i="17"/>
  <c r="E289" i="17" s="1"/>
  <c r="J290" i="17"/>
  <c r="E290" i="17" s="1"/>
  <c r="J291" i="17"/>
  <c r="E291" i="17" s="1"/>
  <c r="J292" i="17"/>
  <c r="E292" i="17" s="1"/>
  <c r="J293" i="17"/>
  <c r="E293" i="17" s="1"/>
  <c r="J294" i="17"/>
  <c r="E294" i="17" s="1"/>
  <c r="J295" i="17"/>
  <c r="E295" i="17" s="1"/>
  <c r="J296" i="17"/>
  <c r="E296" i="17" s="1"/>
  <c r="J312" i="17"/>
  <c r="E312" i="17" s="1"/>
  <c r="J313" i="17"/>
  <c r="E313" i="17" s="1"/>
  <c r="J314" i="17"/>
  <c r="E314" i="17" s="1"/>
  <c r="J315" i="17"/>
  <c r="E315" i="17" s="1"/>
  <c r="J316" i="17"/>
  <c r="E316" i="17" s="1"/>
  <c r="J317" i="17"/>
  <c r="E317" i="17" s="1"/>
  <c r="J318" i="17"/>
  <c r="E318" i="17" s="1"/>
  <c r="J319" i="17"/>
  <c r="E319" i="17" s="1"/>
  <c r="J320" i="17"/>
  <c r="E320" i="17" s="1"/>
  <c r="J321" i="17"/>
  <c r="E321" i="17" s="1"/>
  <c r="J323" i="17"/>
  <c r="E323" i="17" s="1"/>
  <c r="J325" i="17"/>
  <c r="E325" i="17" s="1"/>
  <c r="J326" i="17"/>
  <c r="E326" i="17" s="1"/>
  <c r="J327" i="17"/>
  <c r="E327" i="17" s="1"/>
  <c r="J328" i="17"/>
  <c r="E328" i="17" s="1"/>
  <c r="J329" i="17"/>
  <c r="E329" i="17" s="1"/>
  <c r="J330" i="17"/>
  <c r="E330" i="17" s="1"/>
  <c r="J332" i="17"/>
  <c r="E332" i="17" s="1"/>
  <c r="J333" i="17"/>
  <c r="E333" i="17" s="1"/>
  <c r="J334" i="17"/>
  <c r="E334" i="17" s="1"/>
  <c r="J335" i="17"/>
  <c r="E335" i="17" s="1"/>
  <c r="J336" i="17"/>
  <c r="E336" i="17" s="1"/>
  <c r="J337" i="17"/>
  <c r="E337" i="17" s="1"/>
  <c r="J338" i="17"/>
  <c r="E338" i="17" s="1"/>
  <c r="J339" i="17"/>
  <c r="E339" i="17" s="1"/>
  <c r="J340" i="17"/>
  <c r="E340" i="17" s="1"/>
  <c r="J341" i="17"/>
  <c r="E341" i="17" s="1"/>
  <c r="J342" i="17"/>
  <c r="E342" i="17" s="1"/>
  <c r="J343" i="17"/>
  <c r="E343" i="17" s="1"/>
  <c r="J344" i="17"/>
  <c r="E344" i="17" s="1"/>
  <c r="J345" i="17"/>
  <c r="E345" i="17" s="1"/>
  <c r="J346" i="17"/>
  <c r="E346" i="17" s="1"/>
  <c r="J347" i="17"/>
  <c r="E347" i="17" s="1"/>
  <c r="J348" i="17"/>
  <c r="E348" i="17" s="1"/>
  <c r="J372" i="17"/>
  <c r="E372" i="17" s="1"/>
  <c r="J375" i="17"/>
  <c r="E375" i="17" s="1"/>
  <c r="J376" i="17"/>
  <c r="E376" i="17" s="1"/>
  <c r="J377" i="17"/>
  <c r="E377" i="17" s="1"/>
  <c r="N25" i="17"/>
  <c r="I25" i="17" s="1"/>
  <c r="N23" i="17"/>
  <c r="AI373" i="17" l="1"/>
  <c r="AN26" i="17"/>
  <c r="AI26" i="17" s="1"/>
  <c r="AI331" i="17"/>
  <c r="AN24" i="17"/>
  <c r="AI24" i="17" s="1"/>
  <c r="AJ94" i="17"/>
  <c r="J230" i="17"/>
  <c r="J121" i="17"/>
  <c r="E121" i="17" s="1"/>
  <c r="J134" i="17"/>
  <c r="E134" i="17" s="1"/>
  <c r="J331" i="17"/>
  <c r="J94" i="17"/>
  <c r="E94" i="17" s="1"/>
  <c r="J373" i="17"/>
  <c r="E373" i="17" s="1"/>
  <c r="J324" i="17"/>
  <c r="AJ134" i="17"/>
  <c r="AE134" i="17" s="1"/>
  <c r="J38" i="17"/>
  <c r="AJ38" i="17"/>
  <c r="AE23" i="17"/>
  <c r="AE25" i="17"/>
  <c r="AN229" i="17"/>
  <c r="AI229" i="17" s="1"/>
  <c r="N26" i="17"/>
  <c r="I26" i="17" s="1"/>
  <c r="I119" i="17"/>
  <c r="I24" i="17"/>
  <c r="J23" i="17"/>
  <c r="E23" i="17" s="1"/>
  <c r="I23" i="17"/>
  <c r="AJ46" i="17"/>
  <c r="AE46" i="17" s="1"/>
  <c r="J25" i="17"/>
  <c r="E25" i="17" s="1"/>
  <c r="AI93" i="17"/>
  <c r="AJ324" i="17"/>
  <c r="AE324" i="17" s="1"/>
  <c r="N22" i="17"/>
  <c r="AJ331" i="17"/>
  <c r="AJ121" i="17"/>
  <c r="I93" i="17"/>
  <c r="I28" i="17" s="1"/>
  <c r="AN120" i="17"/>
  <c r="AI120" i="17" s="1"/>
  <c r="AJ373" i="17"/>
  <c r="AJ230" i="17"/>
  <c r="AE230" i="17" s="1"/>
  <c r="AE94" i="17" l="1"/>
  <c r="AJ93" i="17"/>
  <c r="AE93" i="17" s="1"/>
  <c r="AE121" i="17"/>
  <c r="AJ120" i="17"/>
  <c r="AE120" i="17" s="1"/>
  <c r="AE373" i="17"/>
  <c r="AJ26" i="17"/>
  <c r="AE26" i="17" s="1"/>
  <c r="AE331" i="17"/>
  <c r="AJ24" i="17"/>
  <c r="AE24" i="17" s="1"/>
  <c r="AE38" i="17"/>
  <c r="AE29" i="17" s="1"/>
  <c r="AJ29" i="17"/>
  <c r="J29" i="17"/>
  <c r="E29" i="17" s="1"/>
  <c r="E38" i="17"/>
  <c r="J229" i="17"/>
  <c r="E229" i="17" s="1"/>
  <c r="E230" i="17"/>
  <c r="J24" i="17"/>
  <c r="E24" i="17" s="1"/>
  <c r="E331" i="17"/>
  <c r="J322" i="17"/>
  <c r="E322" i="17" s="1"/>
  <c r="E324" i="17"/>
  <c r="J120" i="17"/>
  <c r="J93" i="17"/>
  <c r="J26" i="17"/>
  <c r="E26" i="17" s="1"/>
  <c r="AJ229" i="17"/>
  <c r="AE229" i="17" s="1"/>
  <c r="AN28" i="17"/>
  <c r="AN119" i="17"/>
  <c r="AN22" i="17" s="1"/>
  <c r="N21" i="17"/>
  <c r="N20" i="17" s="1"/>
  <c r="AI28" i="17" l="1"/>
  <c r="AN21" i="17"/>
  <c r="AN20" i="17" s="1"/>
  <c r="AJ119" i="17"/>
  <c r="AJ22" i="17" s="1"/>
  <c r="AE119" i="17"/>
  <c r="AI119" i="17"/>
  <c r="J28" i="17"/>
  <c r="E28" i="17" s="1"/>
  <c r="E93" i="17"/>
  <c r="J119" i="17"/>
  <c r="E119" i="17" s="1"/>
  <c r="E120" i="17"/>
  <c r="AJ28" i="17"/>
  <c r="AI22" i="17"/>
  <c r="I22" i="17"/>
  <c r="AE28" i="17" l="1"/>
  <c r="AJ21" i="17"/>
  <c r="AJ20" i="17" s="1"/>
  <c r="AI21" i="17"/>
  <c r="J22" i="17"/>
  <c r="E22" i="17" s="1"/>
  <c r="J21" i="17"/>
  <c r="AE22" i="17"/>
  <c r="AI20" i="17"/>
  <c r="I20" i="17"/>
  <c r="I21" i="17"/>
  <c r="AE21" i="17" l="1"/>
  <c r="J20" i="17"/>
  <c r="E20" i="17" s="1"/>
  <c r="E21" i="17"/>
  <c r="AE20" i="17"/>
  <c r="C19" i="17"/>
</calcChain>
</file>

<file path=xl/sharedStrings.xml><?xml version="1.0" encoding="utf-8"?>
<sst xmlns="http://schemas.openxmlformats.org/spreadsheetml/2006/main" count="4568" uniqueCount="727">
  <si>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</si>
  <si>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</si>
  <si>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</si>
  <si>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</si>
  <si>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</si>
  <si>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</si>
  <si>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</si>
  <si>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</si>
  <si>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</si>
  <si>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</si>
  <si>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</si>
  <si>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</si>
  <si>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</si>
  <si>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</si>
  <si>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</si>
  <si>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</si>
  <si>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</si>
  <si>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</si>
  <si>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</si>
  <si>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</si>
  <si>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</si>
  <si>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</si>
  <si>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</si>
  <si>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</si>
  <si>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</si>
  <si>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</si>
  <si>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</si>
  <si>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</si>
  <si>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</si>
  <si>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</si>
  <si>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</si>
  <si>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</si>
  <si>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</si>
  <si>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</si>
  <si>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</si>
  <si>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</si>
  <si>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</si>
  <si>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</si>
  <si>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</si>
  <si>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</si>
  <si>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</si>
  <si>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</si>
  <si>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</si>
  <si>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</si>
  <si>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</si>
  <si>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</si>
  <si>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</si>
  <si>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</si>
  <si>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</si>
  <si>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</si>
  <si>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</si>
  <si>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</si>
  <si>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</si>
  <si>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</si>
  <si>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</si>
  <si>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</si>
  <si>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</si>
  <si>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</si>
  <si>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</si>
  <si>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</si>
  <si>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</si>
  <si>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</si>
  <si>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</si>
  <si>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</si>
  <si>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</si>
  <si>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</si>
  <si>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</si>
  <si>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</si>
  <si>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</si>
  <si>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</si>
  <si>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</si>
  <si>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</si>
  <si>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</si>
  <si>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</si>
  <si>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</si>
  <si>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</si>
  <si>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</si>
  <si>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</si>
  <si>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</si>
  <si>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</si>
  <si>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</si>
  <si>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</si>
  <si>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</si>
  <si>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</si>
  <si>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</si>
  <si>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</si>
  <si>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</si>
  <si>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</si>
  <si>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</si>
  <si>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1.5</t>
  </si>
  <si>
    <t>1.6</t>
  </si>
  <si>
    <t>1.1.2.1</t>
  </si>
  <si>
    <t>1.1.2.2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</si>
  <si>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</si>
  <si>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</si>
  <si>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</si>
  <si>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</si>
  <si>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нд</t>
  </si>
  <si>
    <t>Отчет о реализации инвестиционной программы акционерного общества "Воронежская горэлектросеть"</t>
  </si>
  <si>
    <t>Год раскрытия информации: 2019 год</t>
  </si>
  <si>
    <t>Финансирование капитальных вложений 2019 года, млн. рублей (с НДС)</t>
  </si>
  <si>
    <t>Освоение капитальных вложений 2019 года, млн. рублей (без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</si>
  <si>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</si>
  <si>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</si>
  <si>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</si>
  <si>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</si>
  <si>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</si>
  <si>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</si>
  <si>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</si>
  <si>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</si>
  <si>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</si>
  <si>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</si>
  <si>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</si>
  <si>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</si>
  <si>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</si>
  <si>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</si>
  <si>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</si>
  <si>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</si>
  <si>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</si>
  <si>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</si>
  <si>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</si>
  <si>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</si>
  <si>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</si>
  <si>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</si>
  <si>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</si>
  <si>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</si>
  <si>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</si>
  <si>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</si>
  <si>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</si>
  <si>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</si>
  <si>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</si>
  <si>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</si>
  <si>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</si>
  <si>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</si>
  <si>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</si>
  <si>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</si>
  <si>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</si>
  <si>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</si>
  <si>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</si>
  <si>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</si>
  <si>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</si>
  <si>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</si>
  <si>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</si>
  <si>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</si>
  <si>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</si>
  <si>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</si>
  <si>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</si>
  <si>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</si>
  <si>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</si>
  <si>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</si>
  <si>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</si>
  <si>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</si>
  <si>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</si>
  <si>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</si>
  <si>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</si>
  <si>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</si>
  <si>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</si>
  <si>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</si>
  <si>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</si>
  <si>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</si>
  <si>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</si>
  <si>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</si>
  <si>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</si>
  <si>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</si>
  <si>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</si>
  <si>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</si>
  <si>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</si>
  <si>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</si>
  <si>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</si>
  <si>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</si>
  <si>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</si>
  <si>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</si>
  <si>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</si>
  <si>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</si>
  <si>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</si>
  <si>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</si>
  <si>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</si>
  <si>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</si>
  <si>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</si>
  <si>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</si>
  <si>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</si>
  <si>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</si>
  <si>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</si>
  <si>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</si>
  <si>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</si>
  <si>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</si>
  <si>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</si>
  <si>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</si>
  <si>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</si>
  <si>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</si>
  <si>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</si>
  <si>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</si>
  <si>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</si>
  <si>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</si>
  <si>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</si>
  <si>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</si>
  <si>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</si>
  <si>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</si>
  <si>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</si>
  <si>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</si>
  <si>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</si>
  <si>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</si>
  <si>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</si>
  <si>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</si>
  <si>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</si>
  <si>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</si>
  <si>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</si>
  <si>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</si>
  <si>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</si>
  <si>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</si>
  <si>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</si>
  <si>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</si>
  <si>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</si>
  <si>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</si>
  <si>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</si>
  <si>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</si>
  <si>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</si>
  <si>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</si>
  <si>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</si>
  <si>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</si>
  <si>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</si>
  <si>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</si>
  <si>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</si>
  <si>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</si>
  <si>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</si>
  <si>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</si>
  <si>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</si>
  <si>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</si>
  <si>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</si>
  <si>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</si>
  <si>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</si>
  <si>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</si>
  <si>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</si>
  <si>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</si>
  <si>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</si>
  <si>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</si>
  <si>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</si>
  <si>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</si>
  <si>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</si>
  <si>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</si>
  <si>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</si>
  <si>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</si>
  <si>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</si>
  <si>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</si>
  <si>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</si>
  <si>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</si>
  <si>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</si>
  <si>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</si>
  <si>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</si>
  <si>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</si>
  <si>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</si>
  <si>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</si>
  <si>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</si>
  <si>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</si>
  <si>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</si>
  <si>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</si>
  <si>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</si>
  <si>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</si>
  <si>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</si>
  <si>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</si>
  <si>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</si>
  <si>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</si>
  <si>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</si>
  <si>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</si>
  <si>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</si>
  <si>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</si>
  <si>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</si>
  <si>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</si>
  <si>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</si>
  <si>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</si>
  <si>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</si>
  <si>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</si>
  <si>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</si>
  <si>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</si>
  <si>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</si>
  <si>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</si>
  <si>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</si>
  <si>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</si>
  <si>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</si>
  <si>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</si>
  <si>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</si>
  <si>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</si>
  <si>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</si>
  <si>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</si>
  <si>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</si>
  <si>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</si>
  <si>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</si>
  <si>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</si>
  <si>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</si>
  <si>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</si>
  <si>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</si>
  <si>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</si>
  <si>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</si>
  <si>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</si>
  <si>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</si>
  <si>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</si>
  <si>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</si>
  <si>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</si>
  <si>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</si>
  <si>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</si>
  <si>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</si>
  <si>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</si>
  <si>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</si>
  <si>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</si>
  <si>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</si>
  <si>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</si>
  <si>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</si>
  <si>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</si>
  <si>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</si>
  <si>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</si>
  <si>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</si>
  <si>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</si>
  <si>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</si>
  <si>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</si>
  <si>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</si>
  <si>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</si>
  <si>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</si>
  <si>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</si>
  <si>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</si>
  <si>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</si>
  <si>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</si>
  <si>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</si>
  <si>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</si>
  <si>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</si>
  <si>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</si>
  <si>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</si>
  <si>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</si>
  <si>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</si>
  <si>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</si>
  <si>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</si>
  <si>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</si>
  <si>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</si>
  <si>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</si>
  <si>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</si>
  <si>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</si>
  <si>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</si>
  <si>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</si>
  <si>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</si>
  <si>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</si>
  <si>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</si>
  <si>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</si>
  <si>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</si>
  <si>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</si>
  <si>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</si>
  <si>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</si>
  <si>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</si>
  <si>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</si>
  <si>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</si>
  <si>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</si>
  <si>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</si>
  <si>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</si>
  <si>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</si>
  <si>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</si>
  <si>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</si>
  <si>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</si>
  <si>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</si>
  <si>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</si>
  <si>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</si>
  <si>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</si>
  <si>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</si>
  <si>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</si>
  <si>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</si>
  <si>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</si>
  <si>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</si>
  <si>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</si>
  <si>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</si>
  <si>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</si>
  <si>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</si>
  <si>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</si>
  <si>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</si>
  <si>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</si>
  <si>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</si>
  <si>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</si>
  <si>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</si>
  <si>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</si>
  <si>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</si>
  <si>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</si>
  <si>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</si>
  <si>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</si>
  <si>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</si>
  <si>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</si>
  <si>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</si>
  <si>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</si>
  <si>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</si>
  <si>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</si>
  <si>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</si>
  <si>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</si>
  <si>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</si>
  <si>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</si>
  <si>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</si>
  <si>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</si>
  <si>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</si>
  <si>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</si>
  <si>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</si>
  <si>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</si>
  <si>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</si>
  <si>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</si>
  <si>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</si>
  <si>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</si>
  <si>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</si>
  <si>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</si>
  <si>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</si>
  <si>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</si>
  <si>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</si>
  <si>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</si>
  <si>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</si>
  <si>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</si>
  <si>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</si>
  <si>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</si>
  <si>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</si>
  <si>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</si>
  <si>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</si>
  <si>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</si>
  <si>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</si>
  <si>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</si>
  <si>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</si>
  <si>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</si>
  <si>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</si>
  <si>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</si>
  <si>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</si>
  <si>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</si>
  <si>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</si>
  <si>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</si>
  <si>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</si>
  <si>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</si>
  <si>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</si>
  <si>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</si>
  <si>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</si>
  <si>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</si>
  <si>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</si>
  <si>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</si>
  <si>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</si>
  <si>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</si>
  <si>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</si>
  <si>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</si>
  <si>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</si>
  <si>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</si>
  <si>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</si>
  <si>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</si>
  <si>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</si>
  <si>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</si>
  <si>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</si>
  <si>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</si>
  <si>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</si>
  <si>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</si>
  <si>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</si>
  <si>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</si>
  <si>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</si>
  <si>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</si>
  <si>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</si>
  <si>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</si>
  <si>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</si>
  <si>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</si>
  <si>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</si>
  <si>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</si>
  <si>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</si>
  <si>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</si>
  <si>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</si>
  <si>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</si>
  <si>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</si>
  <si>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</si>
  <si>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</si>
  <si>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</si>
  <si>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</si>
  <si>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</si>
  <si>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</si>
  <si>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</si>
  <si>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</si>
  <si>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</si>
  <si>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</si>
  <si>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</si>
  <si>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</si>
  <si>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</si>
  <si>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</si>
  <si>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</si>
  <si>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</si>
  <si>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</si>
  <si>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</si>
  <si>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</si>
  <si>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</si>
  <si>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</si>
  <si>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</si>
  <si>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</si>
  <si>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</si>
  <si>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</si>
  <si>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</si>
  <si>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</si>
  <si>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</si>
  <si>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</si>
  <si>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</si>
  <si>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</si>
  <si>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</si>
  <si>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Реконструкция ВЛ-0,4кВ для технологического присоединения от ТП-728 (протяженность по трассе 0,159 км)</t>
  </si>
  <si>
    <t>E_19/2.1.16</t>
  </si>
  <si>
    <t>E_19/2.1.17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</si>
  <si>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</si>
  <si>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</si>
  <si>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</si>
  <si>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</si>
  <si>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</si>
  <si>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</si>
  <si>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</si>
  <si>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</si>
  <si>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</si>
  <si>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</si>
  <si>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</si>
  <si>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</si>
  <si>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</si>
  <si>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</si>
  <si>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</si>
  <si>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</si>
  <si>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</si>
  <si>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</si>
  <si>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</si>
  <si>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</si>
  <si>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</si>
  <si>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</si>
  <si>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</si>
  <si>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</si>
  <si>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</si>
  <si>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</si>
  <si>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</si>
  <si>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</si>
  <si>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</si>
  <si>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</si>
  <si>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</si>
  <si>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</si>
  <si>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</si>
  <si>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</si>
  <si>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</si>
  <si>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</si>
  <si>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</si>
  <si>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</si>
  <si>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</si>
  <si>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</si>
  <si>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</si>
  <si>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</si>
  <si>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</si>
  <si>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E_19/1.1.2.13</t>
  </si>
  <si>
    <t>E_19/1.1.2.14</t>
  </si>
  <si>
    <t>E_19/1.1.2.15</t>
  </si>
  <si>
    <t>E_19/1.1.2.16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</si>
  <si>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</si>
  <si>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</si>
  <si>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</si>
  <si>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</si>
  <si>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</si>
  <si>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</si>
  <si>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</si>
  <si>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</si>
  <si>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</si>
  <si>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</si>
  <si>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</si>
  <si>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</si>
  <si>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</si>
  <si>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</si>
  <si>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</si>
  <si>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</si>
  <si>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</si>
  <si>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</si>
  <si>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</si>
  <si>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</si>
  <si>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</si>
  <si>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</si>
  <si>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</si>
  <si>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</si>
  <si>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</si>
  <si>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</si>
  <si>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</si>
  <si>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</si>
  <si>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</si>
  <si>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</si>
  <si>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</si>
  <si>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</si>
  <si>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</si>
  <si>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</si>
  <si>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</si>
  <si>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</si>
  <si>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</si>
  <si>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</si>
  <si>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</si>
  <si>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</si>
  <si>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</si>
  <si>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</si>
  <si>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</si>
  <si>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</si>
  <si>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</si>
  <si>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</si>
  <si>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</si>
  <si>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</si>
  <si>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Прокладка КЛ-10 кВ сеч.3х120 ТП-480 до БКТП-34Н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</si>
  <si>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</si>
  <si>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</si>
  <si>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</si>
  <si>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</si>
  <si>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</si>
  <si>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</si>
  <si>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</si>
  <si>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</si>
  <si>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</si>
  <si>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</si>
  <si>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</si>
  <si>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</si>
  <si>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</si>
  <si>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</si>
  <si>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</si>
  <si>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</si>
  <si>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</si>
  <si>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</si>
  <si>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Производственные службы (вне плана)</t>
  </si>
  <si>
    <t>E_19/1.3.12.4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</si>
  <si>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</si>
  <si>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</si>
  <si>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</si>
  <si>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</si>
  <si>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</si>
  <si>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</si>
  <si>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</si>
  <si>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</si>
  <si>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</si>
  <si>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</si>
  <si>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</si>
  <si>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</si>
  <si>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</si>
  <si>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</si>
  <si>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</si>
  <si>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</si>
  <si>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</si>
  <si>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</si>
  <si>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</si>
  <si>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J_19/00020</t>
  </si>
  <si>
    <t xml:space="preserve"> Строительство 4КЛ-10 кВ протяженностью 4х0,52 км. по договору Т.П. (свыше 670 кВт) №2641 от 24.12.2014</t>
  </si>
  <si>
    <t>G_16/00044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</si>
  <si>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</si>
  <si>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J_19/00021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</si>
  <si>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</si>
  <si>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</si>
  <si>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</si>
  <si>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</si>
  <si>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</si>
  <si>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</si>
  <si>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</si>
  <si>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</si>
  <si>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</si>
  <si>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</si>
  <si>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</si>
  <si>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</si>
  <si>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</si>
  <si>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</si>
  <si>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</si>
  <si>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за 9 месяцев  2019 года</t>
  </si>
  <si>
    <t>Реконструкция ВЛ-0,4кВ для технологического присоединения от ТП-201А (протяженность по трассе 0,020км)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</si>
  <si>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</si>
  <si>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</si>
  <si>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ТП-65, ул.Краснознаменная 90 (ООО Дизайн)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</si>
  <si>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</si>
  <si>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</si>
  <si>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</si>
  <si>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</si>
  <si>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</si>
  <si>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</si>
  <si>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</si>
  <si>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</si>
  <si>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</si>
  <si>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</si>
  <si>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</si>
  <si>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</si>
  <si>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</si>
  <si>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</si>
  <si>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</si>
  <si>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</si>
  <si>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</si>
  <si>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</si>
  <si>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</si>
  <si>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</si>
  <si>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</si>
  <si>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</si>
  <si>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</si>
  <si>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</si>
  <si>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</si>
  <si>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</si>
  <si>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</si>
  <si>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</si>
  <si>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E_19/1.1.2.28</t>
  </si>
  <si>
    <t>Вынос ТП-460- ТП-251 (протяженность 0,193км)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</si>
  <si>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</si>
  <si>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</si>
  <si>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</si>
  <si>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</si>
  <si>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</si>
  <si>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</si>
  <si>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</si>
  <si>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Строительство КЛ-0,4кВ ТП-19- до оп.№20 в сторону ул.Ремесленная гора,13 (протяженность по трассе  0,023км)</t>
  </si>
  <si>
    <t>Строительство КЛ-0,4кВ ТП-457- до оп.№1 ул.Варейкиса (протяженность по трассе  0,068км)</t>
  </si>
  <si>
    <t>E_19/2.1.26</t>
  </si>
  <si>
    <t>ТП-396, ул. Брусилова, 4/Е (ООО Фрегат)</t>
  </si>
  <si>
    <t>E_19/2.1.27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</si>
  <si>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</si>
  <si>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</si>
  <si>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</si>
  <si>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 xml:space="preserve">Строительство ТП-1757 КЛ-1кВ ул.Корольковой 11в </t>
  </si>
  <si>
    <t>Прокладка КЛ от ТП-1256 до места соед. С КЛ в сторону ТП-676 (протяженность по трассе 1,10км)</t>
  </si>
  <si>
    <t>H_17/2.1.3.1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</si>
  <si>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</si>
  <si>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</si>
  <si>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>J_19/00023</t>
  </si>
  <si>
    <t xml:space="preserve"> Строительство 6КЛ-1 кВ от ТП-376 протяженностью 6х0,38 км. по договору Т.П. (от 150 до 670 кВт)  №372 от 07.06.2018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</si>
  <si>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</si>
  <si>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</si>
  <si>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>J_19/00025</t>
  </si>
  <si>
    <t>J_19/00026</t>
  </si>
  <si>
    <t>J_19/00027</t>
  </si>
  <si>
    <t>J_19/00028</t>
  </si>
  <si>
    <t>J_19/00029</t>
  </si>
  <si>
    <t>J_19/00030</t>
  </si>
  <si>
    <t>J_19/00031</t>
  </si>
  <si>
    <t xml:space="preserve"> Строительство 2КЛ-10 кВ от РП-92 протяженностью 2х0,42 км. по договору Т.П. (от 150 до 670 кВт)  №425 от 13.06.2018</t>
  </si>
  <si>
    <t xml:space="preserve"> Строительство 2КЛ-10 кВ от ТП-945 протяженностью 2х0,345 км. по договору Т.П. (от 150 до 670 кВт)  №531 от 28.06.2016</t>
  </si>
  <si>
    <t xml:space="preserve"> Строительство 2КЛ-10 кВ от ТП-1026 протяженностью 2х0,305 км. по договору Т.П. (от 150 до 670 кВт)  №63 от 22.03.2017</t>
  </si>
  <si>
    <t xml:space="preserve"> Строительство 2КЛ-10 кВ от ТП-1103 протяженностью 2х0,27 км. по договору Т.П. (от 150 до 670 кВт)  №64 от 22.03.2018</t>
  </si>
  <si>
    <t xml:space="preserve"> Строительство 2КЛ-10 кВ от ТП-475, ТП-500 протяженностью 0,93 км. по договору Т.П. (от 150 до 670 кВт)  №616 от 03.06.2019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</si>
  <si>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</si>
  <si>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 xml:space="preserve"> Строительство 2КЛ-10 кВ протяженностью 2х0,54 км. по договору Т.П. (свыше 670 кВт) №1217 от 16.01.2014</t>
  </si>
  <si>
    <t xml:space="preserve"> Строительство КЛ-10 кВ  ТП-1026 протяженностью 0,52 км. по договору Т.П. (свыше 670 кВт) №2641 от 24.12.2014</t>
  </si>
  <si>
    <t xml:space="preserve"> Строительство 4КЛ-10 кВ  ТП-1347 протяженностью 0,52 км. по договору Т.П. (свыше 670 кВт) №2641 от 24.12.2014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</si>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</sst>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#,##0.00000000"/>
  </numFmts>
  <fonts count="4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44">
    <xf numFmtId="0" fontId="0" fillId="0" borderId="0" xfId="0"/>
    <xf numFmtId="0" fontId="9" fillId="0" borderId="0" xfId="0" applyFont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32" fillId="0" borderId="0" xfId="54" applyFont="1" applyAlignment="1">
      <alignment vertical="center"/>
    </xf>
    <xf numFmtId="0" fontId="29" fillId="0" borderId="0" xfId="54" applyFont="1" applyAlignment="1">
      <alignment vertical="center"/>
    </xf>
    <xf numFmtId="0" fontId="9" fillId="0" borderId="0" xfId="37" applyNumberFormat="1" applyFont="1"/>
    <xf numFmtId="0" fontId="9" fillId="0" borderId="0" xfId="0" applyFont="1" applyFill="1"/>
    <xf numFmtId="0" fontId="29" fillId="0" borderId="0" xfId="54" applyFont="1" applyAlignment="1">
      <alignment vertical="top"/>
    </xf>
    <xf numFmtId="0" fontId="31" fillId="0" borderId="0" xfId="37" applyFont="1" applyFill="1" applyAlignment="1">
      <alignment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7" fillId="0" borderId="0" xfId="54" applyFont="1" applyAlignment="1">
      <alignment vertical="center"/>
    </xf>
    <xf numFmtId="0" fontId="38" fillId="0" borderId="0" xfId="54" applyFont="1" applyAlignment="1">
      <alignment vertical="center"/>
    </xf>
    <xf numFmtId="0" fontId="36" fillId="0" borderId="10" xfId="0" applyFont="1" applyFill="1" applyBorder="1" applyAlignment="1">
      <alignment wrapText="1"/>
    </xf>
    <xf numFmtId="168" fontId="9" fillId="0" borderId="0" xfId="37" applyNumberFormat="1" applyFont="1"/>
    <xf numFmtId="2" fontId="40" fillId="0" borderId="10" xfId="0" quotePrefix="1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top" wrapText="1"/>
    </xf>
    <xf numFmtId="1" fontId="40" fillId="0" borderId="10" xfId="0" applyNumberFormat="1" applyFont="1" applyFill="1" applyBorder="1" applyAlignment="1">
      <alignment vertical="center" wrapText="1"/>
    </xf>
    <xf numFmtId="167" fontId="40" fillId="0" borderId="10" xfId="0" applyNumberFormat="1" applyFont="1" applyFill="1" applyBorder="1" applyAlignment="1">
      <alignment horizontal="right" wrapText="1"/>
    </xf>
    <xf numFmtId="167" fontId="41" fillId="0" borderId="10" xfId="37" applyNumberFormat="1" applyFont="1" applyFill="1" applyBorder="1" applyAlignment="1">
      <alignment horizontal="right" wrapText="1"/>
    </xf>
    <xf numFmtId="167" fontId="41" fillId="0" borderId="10" xfId="37" applyNumberFormat="1" applyFont="1" applyFill="1" applyBorder="1" applyAlignment="1">
      <alignment horizontal="right"/>
    </xf>
    <xf numFmtId="167" fontId="41" fillId="0" borderId="15" xfId="37" applyNumberFormat="1" applyFont="1" applyFill="1" applyBorder="1" applyAlignment="1">
      <alignment horizontal="right" wrapText="1"/>
    </xf>
    <xf numFmtId="0" fontId="9" fillId="0" borderId="0" xfId="37" applyFont="1" applyFill="1" applyAlignment="1">
      <alignment horizontal="center"/>
    </xf>
    <xf numFmtId="0" fontId="36" fillId="0" borderId="0" xfId="37" applyFont="1" applyFill="1"/>
    <xf numFmtId="167" fontId="36" fillId="0" borderId="0" xfId="37" applyNumberFormat="1" applyFont="1" applyFill="1"/>
    <xf numFmtId="49" fontId="36" fillId="0" borderId="0" xfId="37" applyNumberFormat="1" applyFont="1" applyFill="1"/>
    <xf numFmtId="4" fontId="36" fillId="0" borderId="0" xfId="37" applyNumberFormat="1" applyFont="1" applyFill="1"/>
    <xf numFmtId="167" fontId="36" fillId="0" borderId="0" xfId="37" applyNumberFormat="1" applyFont="1" applyFill="1" applyAlignment="1">
      <alignment horizontal="right" vertical="center"/>
    </xf>
    <xf numFmtId="167" fontId="36" fillId="0" borderId="0" xfId="37" applyNumberFormat="1" applyFont="1" applyFill="1" applyAlignment="1">
      <alignment horizontal="right"/>
    </xf>
    <xf numFmtId="0" fontId="31" fillId="0" borderId="0" xfId="37" applyFont="1" applyFill="1" applyAlignment="1">
      <alignment horizontal="center" wrapText="1"/>
    </xf>
    <xf numFmtId="0" fontId="36" fillId="0" borderId="0" xfId="37" applyFont="1" applyFill="1" applyAlignment="1">
      <alignment horizontal="center" wrapText="1"/>
    </xf>
    <xf numFmtId="49" fontId="36" fillId="0" borderId="0" xfId="37" applyNumberFormat="1" applyFont="1" applyFill="1" applyAlignment="1">
      <alignment horizontal="center" wrapText="1"/>
    </xf>
    <xf numFmtId="4" fontId="36" fillId="0" borderId="0" xfId="37" applyNumberFormat="1" applyFont="1" applyFill="1" applyAlignment="1">
      <alignment horizontal="center" wrapText="1"/>
    </xf>
    <xf numFmtId="167" fontId="36" fillId="0" borderId="0" xfId="37" applyNumberFormat="1" applyFont="1" applyFill="1" applyAlignment="1">
      <alignment horizontal="center" wrapText="1"/>
    </xf>
    <xf numFmtId="0" fontId="36" fillId="0" borderId="0" xfId="0" applyFont="1" applyFill="1" applyAlignment="1">
      <alignment horizontal="center"/>
    </xf>
    <xf numFmtId="4" fontId="36" fillId="0" borderId="0" xfId="0" applyNumberFormat="1" applyFont="1" applyFill="1" applyAlignment="1">
      <alignment horizontal="center"/>
    </xf>
    <xf numFmtId="167" fontId="36" fillId="0" borderId="0" xfId="0" applyNumberFormat="1" applyFont="1" applyFill="1" applyAlignment="1">
      <alignment horizontal="center"/>
    </xf>
    <xf numFmtId="49" fontId="36" fillId="0" borderId="10" xfId="37" applyNumberFormat="1" applyFont="1" applyFill="1" applyBorder="1" applyAlignment="1">
      <alignment horizontal="center" vertical="center" wrapText="1"/>
    </xf>
    <xf numFmtId="0" fontId="36" fillId="0" borderId="10" xfId="37" applyFont="1" applyFill="1" applyBorder="1" applyAlignment="1">
      <alignment horizontal="center" textRotation="90" wrapText="1"/>
    </xf>
    <xf numFmtId="49" fontId="36" fillId="0" borderId="10" xfId="37" applyNumberFormat="1" applyFont="1" applyFill="1" applyBorder="1" applyAlignment="1">
      <alignment horizontal="center" textRotation="90" wrapText="1"/>
    </xf>
    <xf numFmtId="4" fontId="36" fillId="0" borderId="10" xfId="37" applyNumberFormat="1" applyFont="1" applyFill="1" applyBorder="1" applyAlignment="1">
      <alignment horizontal="center" textRotation="90" wrapText="1"/>
    </xf>
    <xf numFmtId="167" fontId="36" fillId="0" borderId="10" xfId="37" applyNumberFormat="1" applyFont="1" applyFill="1" applyBorder="1" applyAlignment="1">
      <alignment horizontal="center" textRotation="90" wrapText="1"/>
    </xf>
    <xf numFmtId="0" fontId="36" fillId="0" borderId="10" xfId="37" applyNumberFormat="1" applyFont="1" applyFill="1" applyBorder="1" applyAlignment="1">
      <alignment horizontal="center" vertical="center" wrapText="1"/>
    </xf>
    <xf numFmtId="0" fontId="36" fillId="0" borderId="10" xfId="37" applyNumberFormat="1" applyFont="1" applyFill="1" applyBorder="1" applyAlignment="1">
      <alignment horizontal="center" vertical="center"/>
    </xf>
    <xf numFmtId="49" fontId="36" fillId="0" borderId="10" xfId="37" applyNumberFormat="1" applyFont="1" applyFill="1" applyBorder="1" applyAlignment="1">
      <alignment horizontal="center" vertical="center"/>
    </xf>
    <xf numFmtId="4" fontId="36" fillId="0" borderId="10" xfId="37" applyNumberFormat="1" applyFont="1" applyFill="1" applyBorder="1" applyAlignment="1">
      <alignment horizontal="center" vertical="center"/>
    </xf>
    <xf numFmtId="167" fontId="36" fillId="0" borderId="10" xfId="37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vertical="center" wrapText="1"/>
    </xf>
    <xf numFmtId="1" fontId="40" fillId="0" borderId="10" xfId="0" applyNumberFormat="1" applyFont="1" applyFill="1" applyBorder="1" applyAlignment="1">
      <alignment vertical="center"/>
    </xf>
    <xf numFmtId="167" fontId="41" fillId="0" borderId="10" xfId="0" applyNumberFormat="1" applyFont="1" applyFill="1" applyBorder="1" applyAlignment="1">
      <alignment horizontal="right" wrapText="1"/>
    </xf>
    <xf numFmtId="167" fontId="40" fillId="0" borderId="10" xfId="54" applyNumberFormat="1" applyFont="1" applyFill="1" applyBorder="1" applyAlignment="1">
      <alignment horizontal="right" wrapText="1"/>
    </xf>
    <xf numFmtId="2" fontId="41" fillId="0" borderId="10" xfId="37" quotePrefix="1" applyNumberFormat="1" applyFont="1" applyFill="1" applyBorder="1" applyAlignment="1">
      <alignment horizontal="center" vertical="center" wrapText="1"/>
    </xf>
    <xf numFmtId="1" fontId="41" fillId="0" borderId="10" xfId="37" applyNumberFormat="1" applyFont="1" applyFill="1" applyBorder="1" applyAlignment="1">
      <alignment vertical="center" wrapText="1"/>
    </xf>
    <xf numFmtId="1" fontId="41" fillId="0" borderId="10" xfId="37" applyNumberFormat="1" applyFont="1" applyFill="1" applyBorder="1" applyAlignment="1">
      <alignment vertical="center"/>
    </xf>
    <xf numFmtId="167" fontId="40" fillId="0" borderId="12" xfId="0" applyNumberFormat="1" applyFont="1" applyFill="1" applyBorder="1" applyAlignment="1">
      <alignment horizontal="right" wrapText="1"/>
    </xf>
    <xf numFmtId="2" fontId="36" fillId="0" borderId="10" xfId="37" quotePrefix="1" applyNumberFormat="1" applyFont="1" applyFill="1" applyBorder="1" applyAlignment="1">
      <alignment horizontal="center" vertical="center" wrapText="1"/>
    </xf>
    <xf numFmtId="1" fontId="36" fillId="0" borderId="10" xfId="37" applyNumberFormat="1" applyFont="1" applyFill="1" applyBorder="1" applyAlignment="1">
      <alignment vertical="center" wrapText="1"/>
    </xf>
    <xf numFmtId="1" fontId="36" fillId="0" borderId="10" xfId="37" applyNumberFormat="1" applyFont="1" applyFill="1" applyBorder="1" applyAlignment="1">
      <alignment vertical="center"/>
    </xf>
    <xf numFmtId="167" fontId="39" fillId="0" borderId="12" xfId="0" applyNumberFormat="1" applyFont="1" applyFill="1" applyBorder="1" applyAlignment="1">
      <alignment horizontal="right" wrapText="1"/>
    </xf>
    <xf numFmtId="167" fontId="36" fillId="0" borderId="10" xfId="37" applyNumberFormat="1" applyFont="1" applyFill="1" applyBorder="1" applyAlignment="1">
      <alignment horizontal="right" wrapText="1"/>
    </xf>
    <xf numFmtId="167" fontId="36" fillId="0" borderId="10" xfId="37" applyNumberFormat="1" applyFont="1" applyFill="1" applyBorder="1" applyAlignment="1">
      <alignment horizontal="right"/>
    </xf>
    <xf numFmtId="2" fontId="39" fillId="0" borderId="10" xfId="0" quotePrefix="1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wrapText="1"/>
    </xf>
    <xf numFmtId="1" fontId="39" fillId="0" borderId="10" xfId="0" applyNumberFormat="1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top" wrapText="1"/>
    </xf>
    <xf numFmtId="167" fontId="36" fillId="0" borderId="15" xfId="37" applyNumberFormat="1" applyFont="1" applyFill="1" applyBorder="1" applyAlignment="1">
      <alignment horizontal="right" wrapText="1"/>
    </xf>
    <xf numFmtId="0" fontId="36" fillId="0" borderId="10" xfId="0" applyFont="1" applyFill="1" applyBorder="1" applyAlignment="1">
      <alignment vertical="top" wrapText="1"/>
    </xf>
    <xf numFmtId="1" fontId="39" fillId="0" borderId="10" xfId="0" applyNumberFormat="1" applyFont="1" applyFill="1" applyBorder="1" applyAlignment="1">
      <alignment vertical="top"/>
    </xf>
    <xf numFmtId="0" fontId="36" fillId="0" borderId="10" xfId="0" applyFont="1" applyFill="1" applyBorder="1" applyAlignment="1">
      <alignment horizontal="left" vertical="top" wrapText="1"/>
    </xf>
    <xf numFmtId="0" fontId="39" fillId="0" borderId="10" xfId="0" applyFont="1" applyFill="1" applyBorder="1" applyAlignment="1">
      <alignment vertical="top"/>
    </xf>
    <xf numFmtId="1" fontId="39" fillId="0" borderId="10" xfId="0" applyNumberFormat="1" applyFont="1" applyFill="1" applyBorder="1"/>
    <xf numFmtId="2" fontId="36" fillId="0" borderId="10" xfId="0" quotePrefix="1" applyNumberFormat="1" applyFont="1" applyFill="1" applyBorder="1" applyAlignment="1">
      <alignment horizontal="center" vertical="center" wrapText="1"/>
    </xf>
    <xf numFmtId="0" fontId="36" fillId="0" borderId="10" xfId="0" applyFont="1" applyFill="1" applyBorder="1"/>
    <xf numFmtId="2" fontId="36" fillId="0" borderId="11" xfId="0" quotePrefix="1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wrapText="1"/>
    </xf>
    <xf numFmtId="0" fontId="36" fillId="0" borderId="11" xfId="0" applyFont="1" applyFill="1" applyBorder="1"/>
    <xf numFmtId="167" fontId="36" fillId="0" borderId="12" xfId="37" applyNumberFormat="1" applyFont="1" applyFill="1" applyBorder="1" applyAlignment="1">
      <alignment horizontal="right" wrapText="1"/>
    </xf>
    <xf numFmtId="2" fontId="40" fillId="0" borderId="11" xfId="0" quotePrefix="1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vertical="top" wrapText="1"/>
    </xf>
    <xf numFmtId="1" fontId="40" fillId="0" borderId="11" xfId="0" applyNumberFormat="1" applyFont="1" applyFill="1" applyBorder="1" applyAlignment="1">
      <alignment vertical="center" wrapText="1"/>
    </xf>
    <xf numFmtId="1" fontId="36" fillId="0" borderId="10" xfId="0" applyNumberFormat="1" applyFont="1" applyFill="1" applyBorder="1"/>
    <xf numFmtId="0" fontId="39" fillId="0" borderId="10" xfId="0" applyFont="1" applyFill="1" applyBorder="1"/>
    <xf numFmtId="0" fontId="39" fillId="0" borderId="10" xfId="0" quotePrefix="1" applyFont="1" applyFill="1" applyBorder="1" applyAlignment="1">
      <alignment horizontal="center"/>
    </xf>
    <xf numFmtId="0" fontId="36" fillId="0" borderId="10" xfId="0" quotePrefix="1" applyFont="1" applyFill="1" applyBorder="1" applyAlignment="1">
      <alignment horizontal="center"/>
    </xf>
    <xf numFmtId="1" fontId="9" fillId="0" borderId="10" xfId="37" quotePrefix="1" applyNumberFormat="1" applyFill="1" applyBorder="1" applyAlignment="1">
      <alignment horizontal="center" vertical="center"/>
    </xf>
    <xf numFmtId="1" fontId="9" fillId="0" borderId="10" xfId="37" applyNumberFormat="1" applyFill="1" applyBorder="1" applyAlignment="1">
      <alignment vertical="center"/>
    </xf>
    <xf numFmtId="0" fontId="36" fillId="0" borderId="10" xfId="0" quotePrefix="1" applyFont="1" applyFill="1" applyBorder="1"/>
    <xf numFmtId="1" fontId="9" fillId="0" borderId="10" xfId="37" applyNumberFormat="1" applyFont="1" applyFill="1" applyBorder="1" applyAlignment="1">
      <alignment vertical="center" wrapText="1"/>
    </xf>
    <xf numFmtId="167" fontId="36" fillId="24" borderId="0" xfId="37" applyNumberFormat="1" applyFont="1" applyFill="1"/>
    <xf numFmtId="167" fontId="36" fillId="24" borderId="0" xfId="37" applyNumberFormat="1" applyFont="1" applyFill="1" applyAlignment="1">
      <alignment horizontal="center" wrapText="1"/>
    </xf>
    <xf numFmtId="167" fontId="36" fillId="24" borderId="0" xfId="0" applyNumberFormat="1" applyFont="1" applyFill="1" applyAlignment="1">
      <alignment horizontal="center"/>
    </xf>
    <xf numFmtId="167" fontId="36" fillId="24" borderId="10" xfId="37" applyNumberFormat="1" applyFont="1" applyFill="1" applyBorder="1" applyAlignment="1">
      <alignment horizontal="center" textRotation="90" wrapText="1"/>
    </xf>
    <xf numFmtId="167" fontId="36" fillId="24" borderId="10" xfId="37" applyNumberFormat="1" applyFont="1" applyFill="1" applyBorder="1" applyAlignment="1">
      <alignment horizontal="center" vertical="center"/>
    </xf>
    <xf numFmtId="167" fontId="41" fillId="24" borderId="10" xfId="37" applyNumberFormat="1" applyFont="1" applyFill="1" applyBorder="1" applyAlignment="1">
      <alignment horizontal="right"/>
    </xf>
    <xf numFmtId="167" fontId="40" fillId="24" borderId="12" xfId="0" applyNumberFormat="1" applyFont="1" applyFill="1" applyBorder="1" applyAlignment="1">
      <alignment horizontal="right" wrapText="1"/>
    </xf>
    <xf numFmtId="167" fontId="36" fillId="24" borderId="10" xfId="37" applyNumberFormat="1" applyFont="1" applyFill="1" applyBorder="1" applyAlignment="1">
      <alignment horizontal="right"/>
    </xf>
    <xf numFmtId="167" fontId="41" fillId="24" borderId="10" xfId="37" applyNumberFormat="1" applyFont="1" applyFill="1" applyBorder="1" applyAlignment="1">
      <alignment horizontal="right" wrapText="1"/>
    </xf>
    <xf numFmtId="167" fontId="36" fillId="24" borderId="10" xfId="37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29" fillId="0" borderId="0" xfId="54" applyFont="1" applyFill="1" applyAlignment="1">
      <alignment horizontal="center" vertical="top"/>
    </xf>
    <xf numFmtId="0" fontId="36" fillId="24" borderId="0" xfId="37" applyFont="1" applyFill="1"/>
    <xf numFmtId="0" fontId="36" fillId="24" borderId="0" xfId="37" applyFont="1" applyFill="1" applyAlignment="1">
      <alignment horizontal="center" wrapText="1"/>
    </xf>
    <xf numFmtId="0" fontId="36" fillId="24" borderId="0" xfId="0" applyFont="1" applyFill="1" applyAlignment="1">
      <alignment horizontal="center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10" xfId="37" applyNumberFormat="1" applyFont="1" applyFill="1" applyBorder="1" applyAlignment="1">
      <alignment horizontal="center" vertical="center"/>
    </xf>
    <xf numFmtId="167" fontId="41" fillId="24" borderId="12" xfId="0" applyNumberFormat="1" applyFont="1" applyFill="1" applyBorder="1" applyAlignment="1">
      <alignment horizontal="right" wrapText="1"/>
    </xf>
    <xf numFmtId="167" fontId="41" fillId="24" borderId="10" xfId="0" applyNumberFormat="1" applyFont="1" applyFill="1" applyBorder="1" applyAlignment="1">
      <alignment horizontal="right" wrapText="1"/>
    </xf>
    <xf numFmtId="167" fontId="40" fillId="24" borderId="10" xfId="0" applyNumberFormat="1" applyFont="1" applyFill="1" applyBorder="1" applyAlignment="1">
      <alignment horizontal="right" wrapText="1"/>
    </xf>
    <xf numFmtId="167" fontId="39" fillId="24" borderId="12" xfId="0" applyNumberFormat="1" applyFont="1" applyFill="1" applyBorder="1" applyAlignment="1">
      <alignment horizontal="right" wrapText="1"/>
    </xf>
    <xf numFmtId="167" fontId="36" fillId="0" borderId="11" xfId="37" applyNumberFormat="1" applyFont="1" applyFill="1" applyBorder="1" applyAlignment="1">
      <alignment horizontal="right" vertical="center" wrapText="1"/>
    </xf>
    <xf numFmtId="167" fontId="36" fillId="0" borderId="14" xfId="37" applyNumberFormat="1" applyFont="1" applyFill="1" applyBorder="1" applyAlignment="1">
      <alignment horizontal="right" vertical="center" wrapText="1"/>
    </xf>
    <xf numFmtId="167" fontId="36" fillId="0" borderId="13" xfId="37" applyNumberFormat="1" applyFont="1" applyFill="1" applyBorder="1" applyAlignment="1">
      <alignment horizontal="right" vertical="center" wrapText="1"/>
    </xf>
    <xf numFmtId="167" fontId="36" fillId="0" borderId="10" xfId="37" applyNumberFormat="1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center"/>
    </xf>
    <xf numFmtId="0" fontId="32" fillId="0" borderId="0" xfId="54" applyFont="1" applyFill="1" applyAlignment="1">
      <alignment horizontal="center" vertical="center"/>
    </xf>
    <xf numFmtId="0" fontId="29" fillId="0" borderId="0" xfId="54" applyFont="1" applyFill="1" applyAlignment="1">
      <alignment horizontal="center" vertical="top"/>
    </xf>
    <xf numFmtId="167" fontId="42" fillId="0" borderId="10" xfId="45" applyNumberFormat="1" applyFont="1" applyFill="1" applyBorder="1" applyAlignment="1">
      <alignment horizontal="center" vertical="center"/>
    </xf>
    <xf numFmtId="0" fontId="36" fillId="24" borderId="11" xfId="37" applyFont="1" applyFill="1" applyBorder="1" applyAlignment="1">
      <alignment horizontal="center" vertical="center" wrapText="1"/>
    </xf>
    <xf numFmtId="0" fontId="36" fillId="24" borderId="13" xfId="37" applyFont="1" applyFill="1" applyBorder="1" applyAlignment="1">
      <alignment horizontal="center" vertical="center" wrapText="1"/>
    </xf>
    <xf numFmtId="49" fontId="36" fillId="0" borderId="11" xfId="37" applyNumberFormat="1" applyFont="1" applyFill="1" applyBorder="1" applyAlignment="1">
      <alignment horizontal="center" vertical="center" wrapText="1"/>
    </xf>
    <xf numFmtId="49" fontId="36" fillId="0" borderId="13" xfId="37" applyNumberFormat="1" applyFont="1" applyFill="1" applyBorder="1" applyAlignment="1">
      <alignment horizontal="center" vertical="center" wrapText="1"/>
    </xf>
    <xf numFmtId="0" fontId="42" fillId="0" borderId="10" xfId="45" applyFont="1" applyFill="1" applyBorder="1" applyAlignment="1">
      <alignment horizontal="center" vertical="center" wrapText="1"/>
    </xf>
    <xf numFmtId="4" fontId="42" fillId="0" borderId="10" xfId="45" applyNumberFormat="1" applyFont="1" applyFill="1" applyBorder="1" applyAlignment="1">
      <alignment horizontal="center" vertical="center" wrapText="1"/>
    </xf>
    <xf numFmtId="49" fontId="42" fillId="0" borderId="10" xfId="45" applyNumberFormat="1" applyFont="1" applyFill="1" applyBorder="1" applyAlignment="1">
      <alignment horizontal="center" vertical="center" wrapText="1"/>
    </xf>
    <xf numFmtId="0" fontId="31" fillId="0" borderId="0" xfId="37" applyFont="1" applyFill="1" applyAlignment="1">
      <alignment horizontal="center" wrapText="1"/>
    </xf>
    <xf numFmtId="0" fontId="36" fillId="0" borderId="10" xfId="37" applyFont="1" applyFill="1" applyBorder="1" applyAlignment="1">
      <alignment horizontal="center" vertical="center" wrapText="1"/>
    </xf>
    <xf numFmtId="0" fontId="9" fillId="0" borderId="0" xfId="37" applyFont="1" applyFill="1" applyAlignment="1">
      <alignment horizontal="center" wrapText="1"/>
    </xf>
    <xf numFmtId="49" fontId="42" fillId="0" borderId="10" xfId="45" applyNumberFormat="1" applyFont="1" applyFill="1" applyBorder="1" applyAlignment="1">
      <alignment horizontal="center" vertical="center"/>
    </xf>
    <xf numFmtId="0" fontId="36" fillId="0" borderId="11" xfId="37" applyFont="1" applyFill="1" applyBorder="1" applyAlignment="1">
      <alignment horizontal="center" vertical="center" wrapText="1"/>
    </xf>
    <xf numFmtId="0" fontId="36" fillId="0" borderId="14" xfId="37" applyFont="1" applyFill="1" applyBorder="1" applyAlignment="1">
      <alignment horizontal="center" vertical="center" wrapText="1"/>
    </xf>
    <xf numFmtId="0" fontId="36" fillId="0" borderId="13" xfId="37" applyFont="1" applyFill="1" applyBorder="1" applyAlignment="1">
      <alignment horizontal="center" vertical="center" wrapText="1"/>
    </xf>
    <xf numFmtId="0" fontId="36" fillId="0" borderId="12" xfId="37" applyFont="1" applyFill="1" applyBorder="1" applyAlignment="1">
      <alignment horizontal="center" vertical="center" wrapText="1"/>
    </xf>
    <xf numFmtId="0" fontId="36" fillId="0" borderId="16" xfId="37" applyFont="1" applyFill="1" applyBorder="1" applyAlignment="1">
      <alignment horizontal="center" vertical="center" wrapText="1"/>
    </xf>
    <xf numFmtId="0" fontId="36" fillId="0" borderId="15" xfId="37" applyFont="1" applyFill="1" applyBorder="1" applyAlignment="1">
      <alignment horizontal="center" vertical="center" wrapText="1"/>
    </xf>
    <xf numFmtId="167" fontId="36" fillId="0" borderId="12" xfId="37" applyNumberFormat="1" applyFont="1" applyFill="1" applyBorder="1" applyAlignment="1">
      <alignment horizontal="center" vertical="center" wrapText="1"/>
    </xf>
    <xf numFmtId="167" fontId="36" fillId="0" borderId="16" xfId="37" applyNumberFormat="1" applyFont="1" applyFill="1" applyBorder="1" applyAlignment="1">
      <alignment horizontal="center" vertical="center" wrapText="1"/>
    </xf>
    <xf numFmtId="167" fontId="36" fillId="0" borderId="15" xfId="37" applyNumberFormat="1" applyFont="1" applyFill="1" applyBorder="1" applyAlignment="1">
      <alignment horizontal="center" vertical="center" wrapText="1"/>
    </xf>
    <xf numFmtId="49" fontId="36" fillId="0" borderId="12" xfId="37" applyNumberFormat="1" applyFont="1" applyFill="1" applyBorder="1" applyAlignment="1">
      <alignment horizontal="center" vertical="center" wrapText="1"/>
    </xf>
    <xf numFmtId="49" fontId="36" fillId="0" borderId="16" xfId="37" applyNumberFormat="1" applyFont="1" applyFill="1" applyBorder="1" applyAlignment="1">
      <alignment horizontal="center" vertical="center" wrapText="1"/>
    </xf>
    <xf numFmtId="49" fontId="36" fillId="0" borderId="15" xfId="37" applyNumberFormat="1" applyFont="1" applyFill="1" applyBorder="1" applyAlignment="1">
      <alignment horizontal="center" vertical="center" wrapText="1"/>
    </xf>
    <xf numFmtId="167" fontId="42" fillId="0" borderId="10" xfId="45" applyNumberFormat="1" applyFont="1" applyFill="1" applyBorder="1" applyAlignment="1">
      <alignment horizontal="center" vertical="center" wrapText="1"/>
    </xf>
    <xf numFmtId="0" fontId="29" fillId="0" borderId="0" xfId="54" applyFont="1" applyFill="1" applyAlignment="1">
      <alignment horizontal="center" vertical="center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78"/>
  <sheetViews>
    <sheetView tabSelected="1" zoomScale="90" zoomScaleNormal="90" zoomScaleSheetLayoutView="80" workbookViewId="0">
      <selection activeCell="L18" sqref="L18"/>
    </sheetView>
  </sheetViews>
  <sheetFormatPr defaultRowHeight="15.75" x14ac:dyDescent="0.25"/>
  <cols>
    <col min="1" max="1" width="10.5" style="24" customWidth="1"/>
    <col min="2" max="2" width="52.625" style="3" customWidth="1"/>
    <col min="3" max="3" width="13.375" style="3" customWidth="1"/>
    <col min="4" max="4" width="9.875" style="102" customWidth="1"/>
    <col min="5" max="10" width="9.875" style="25" customWidth="1"/>
    <col min="11" max="14" width="9.875" style="27" customWidth="1"/>
    <col min="15" max="19" width="9.875" style="28" customWidth="1"/>
    <col min="20" max="40" width="9.875" style="27" customWidth="1"/>
    <col min="41" max="45" width="9.875" style="28" customWidth="1"/>
    <col min="46" max="46" width="9.875" style="90" customWidth="1"/>
    <col min="47" max="55" width="9.875" style="26" customWidth="1"/>
    <col min="56" max="56" width="9" style="2" customWidth="1"/>
    <col min="57" max="57" width="13.125" style="2" customWidth="1"/>
    <col min="58" max="58" width="13.625" style="2" customWidth="1"/>
    <col min="59" max="66" width="9" style="2" customWidth="1"/>
    <col min="67" max="276" width="9" style="2"/>
    <col min="277" max="277" width="36.875" style="2" bestFit="1" customWidth="1"/>
    <col min="278" max="278" width="7.125" style="2" customWidth="1"/>
    <col min="279" max="279" width="6" style="2" customWidth="1"/>
    <col min="280" max="280" width="5.75" style="2" customWidth="1"/>
    <col min="281" max="281" width="10.5" style="2" customWidth="1"/>
    <col min="282" max="282" width="7.5" style="2" customWidth="1"/>
    <col min="283" max="283" width="6.375" style="2" customWidth="1"/>
    <col min="284" max="284" width="6.5" style="2" customWidth="1"/>
    <col min="285" max="285" width="6.375" style="2" customWidth="1"/>
    <col min="286" max="286" width="7.875" style="2" customWidth="1"/>
    <col min="287" max="287" width="7.75" style="2" customWidth="1"/>
    <col min="288" max="291" width="6.5" style="2" customWidth="1"/>
    <col min="292" max="292" width="6.875" style="2" customWidth="1"/>
    <col min="293" max="293" width="9" style="2"/>
    <col min="294" max="294" width="6.125" style="2" customWidth="1"/>
    <col min="295" max="295" width="7.5" style="2" customWidth="1"/>
    <col min="296" max="296" width="7.625" style="2" customWidth="1"/>
    <col min="297" max="297" width="7.75" style="2" customWidth="1"/>
    <col min="298" max="298" width="10.125" style="2" bestFit="1" customWidth="1"/>
    <col min="299" max="299" width="12" style="2" customWidth="1"/>
    <col min="300" max="300" width="10.25" style="2" bestFit="1" customWidth="1"/>
    <col min="301" max="301" width="8.75" style="2" bestFit="1" customWidth="1"/>
    <col min="302" max="302" width="7.75" style="2" customWidth="1"/>
    <col min="303" max="303" width="9.125" style="2" customWidth="1"/>
    <col min="304" max="304" width="9.875" style="2" customWidth="1"/>
    <col min="305" max="305" width="7.75" style="2" customWidth="1"/>
    <col min="306" max="306" width="9.375" style="2" customWidth="1"/>
    <col min="307" max="307" width="9" style="2"/>
    <col min="308" max="308" width="5.875" style="2" customWidth="1"/>
    <col min="309" max="309" width="7.125" style="2" customWidth="1"/>
    <col min="310" max="310" width="8.125" style="2" customWidth="1"/>
    <col min="311" max="311" width="10.25" style="2" customWidth="1"/>
    <col min="312" max="532" width="9" style="2"/>
    <col min="533" max="533" width="36.875" style="2" bestFit="1" customWidth="1"/>
    <col min="534" max="534" width="7.125" style="2" customWidth="1"/>
    <col min="535" max="535" width="6" style="2" customWidth="1"/>
    <col min="536" max="536" width="5.75" style="2" customWidth="1"/>
    <col min="537" max="537" width="10.5" style="2" customWidth="1"/>
    <col min="538" max="538" width="7.5" style="2" customWidth="1"/>
    <col min="539" max="539" width="6.375" style="2" customWidth="1"/>
    <col min="540" max="540" width="6.5" style="2" customWidth="1"/>
    <col min="541" max="541" width="6.375" style="2" customWidth="1"/>
    <col min="542" max="542" width="7.875" style="2" customWidth="1"/>
    <col min="543" max="543" width="7.75" style="2" customWidth="1"/>
    <col min="544" max="547" width="6.5" style="2" customWidth="1"/>
    <col min="548" max="548" width="6.875" style="2" customWidth="1"/>
    <col min="549" max="549" width="9" style="2"/>
    <col min="550" max="550" width="6.125" style="2" customWidth="1"/>
    <col min="551" max="551" width="7.5" style="2" customWidth="1"/>
    <col min="552" max="552" width="7.625" style="2" customWidth="1"/>
    <col min="553" max="553" width="7.75" style="2" customWidth="1"/>
    <col min="554" max="554" width="10.125" style="2" bestFit="1" customWidth="1"/>
    <col min="555" max="555" width="12" style="2" customWidth="1"/>
    <col min="556" max="556" width="10.25" style="2" bestFit="1" customWidth="1"/>
    <col min="557" max="557" width="8.75" style="2" bestFit="1" customWidth="1"/>
    <col min="558" max="558" width="7.75" style="2" customWidth="1"/>
    <col min="559" max="559" width="9.125" style="2" customWidth="1"/>
    <col min="560" max="560" width="9.875" style="2" customWidth="1"/>
    <col min="561" max="561" width="7.75" style="2" customWidth="1"/>
    <col min="562" max="562" width="9.375" style="2" customWidth="1"/>
    <col min="563" max="563" width="9" style="2"/>
    <col min="564" max="564" width="5.875" style="2" customWidth="1"/>
    <col min="565" max="565" width="7.125" style="2" customWidth="1"/>
    <col min="566" max="566" width="8.125" style="2" customWidth="1"/>
    <col min="567" max="567" width="10.25" style="2" customWidth="1"/>
    <col min="568" max="788" width="9" style="2"/>
    <col min="789" max="789" width="36.875" style="2" bestFit="1" customWidth="1"/>
    <col min="790" max="790" width="7.125" style="2" customWidth="1"/>
    <col min="791" max="791" width="6" style="2" customWidth="1"/>
    <col min="792" max="792" width="5.75" style="2" customWidth="1"/>
    <col min="793" max="793" width="10.5" style="2" customWidth="1"/>
    <col min="794" max="794" width="7.5" style="2" customWidth="1"/>
    <col min="795" max="795" width="6.375" style="2" customWidth="1"/>
    <col min="796" max="796" width="6.5" style="2" customWidth="1"/>
    <col min="797" max="797" width="6.375" style="2" customWidth="1"/>
    <col min="798" max="798" width="7.875" style="2" customWidth="1"/>
    <col min="799" max="799" width="7.75" style="2" customWidth="1"/>
    <col min="800" max="803" width="6.5" style="2" customWidth="1"/>
    <col min="804" max="804" width="6.875" style="2" customWidth="1"/>
    <col min="805" max="805" width="9" style="2"/>
    <col min="806" max="806" width="6.125" style="2" customWidth="1"/>
    <col min="807" max="807" width="7.5" style="2" customWidth="1"/>
    <col min="808" max="808" width="7.625" style="2" customWidth="1"/>
    <col min="809" max="809" width="7.75" style="2" customWidth="1"/>
    <col min="810" max="810" width="10.125" style="2" bestFit="1" customWidth="1"/>
    <col min="811" max="811" width="12" style="2" customWidth="1"/>
    <col min="812" max="812" width="10.25" style="2" bestFit="1" customWidth="1"/>
    <col min="813" max="813" width="8.75" style="2" bestFit="1" customWidth="1"/>
    <col min="814" max="814" width="7.75" style="2" customWidth="1"/>
    <col min="815" max="815" width="9.125" style="2" customWidth="1"/>
    <col min="816" max="816" width="9.875" style="2" customWidth="1"/>
    <col min="817" max="817" width="7.75" style="2" customWidth="1"/>
    <col min="818" max="818" width="9.375" style="2" customWidth="1"/>
    <col min="819" max="819" width="9" style="2"/>
    <col min="820" max="820" width="5.875" style="2" customWidth="1"/>
    <col min="821" max="821" width="7.125" style="2" customWidth="1"/>
    <col min="822" max="822" width="8.125" style="2" customWidth="1"/>
    <col min="823" max="823" width="10.25" style="2" customWidth="1"/>
    <col min="824" max="1044" width="9" style="2"/>
    <col min="1045" max="1045" width="36.875" style="2" bestFit="1" customWidth="1"/>
    <col min="1046" max="1046" width="7.125" style="2" customWidth="1"/>
    <col min="1047" max="1047" width="6" style="2" customWidth="1"/>
    <col min="1048" max="1048" width="5.75" style="2" customWidth="1"/>
    <col min="1049" max="1049" width="10.5" style="2" customWidth="1"/>
    <col min="1050" max="1050" width="7.5" style="2" customWidth="1"/>
    <col min="1051" max="1051" width="6.375" style="2" customWidth="1"/>
    <col min="1052" max="1052" width="6.5" style="2" customWidth="1"/>
    <col min="1053" max="1053" width="6.375" style="2" customWidth="1"/>
    <col min="1054" max="1054" width="7.875" style="2" customWidth="1"/>
    <col min="1055" max="1055" width="7.75" style="2" customWidth="1"/>
    <col min="1056" max="1059" width="6.5" style="2" customWidth="1"/>
    <col min="1060" max="1060" width="6.875" style="2" customWidth="1"/>
    <col min="1061" max="1061" width="9" style="2"/>
    <col min="1062" max="1062" width="6.125" style="2" customWidth="1"/>
    <col min="1063" max="1063" width="7.5" style="2" customWidth="1"/>
    <col min="1064" max="1064" width="7.625" style="2" customWidth="1"/>
    <col min="1065" max="1065" width="7.75" style="2" customWidth="1"/>
    <col min="1066" max="1066" width="10.125" style="2" bestFit="1" customWidth="1"/>
    <col min="1067" max="1067" width="12" style="2" customWidth="1"/>
    <col min="1068" max="1068" width="10.25" style="2" bestFit="1" customWidth="1"/>
    <col min="1069" max="1069" width="8.75" style="2" bestFit="1" customWidth="1"/>
    <col min="1070" max="1070" width="7.75" style="2" customWidth="1"/>
    <col min="1071" max="1071" width="9.125" style="2" customWidth="1"/>
    <col min="1072" max="1072" width="9.875" style="2" customWidth="1"/>
    <col min="1073" max="1073" width="7.75" style="2" customWidth="1"/>
    <col min="1074" max="1074" width="9.375" style="2" customWidth="1"/>
    <col min="1075" max="1075" width="9" style="2"/>
    <col min="1076" max="1076" width="5.875" style="2" customWidth="1"/>
    <col min="1077" max="1077" width="7.125" style="2" customWidth="1"/>
    <col min="1078" max="1078" width="8.125" style="2" customWidth="1"/>
    <col min="1079" max="1079" width="10.25" style="2" customWidth="1"/>
    <col min="1080" max="1300" width="9" style="2"/>
    <col min="1301" max="1301" width="36.875" style="2" bestFit="1" customWidth="1"/>
    <col min="1302" max="1302" width="7.125" style="2" customWidth="1"/>
    <col min="1303" max="1303" width="6" style="2" customWidth="1"/>
    <col min="1304" max="1304" width="5.75" style="2" customWidth="1"/>
    <col min="1305" max="1305" width="10.5" style="2" customWidth="1"/>
    <col min="1306" max="1306" width="7.5" style="2" customWidth="1"/>
    <col min="1307" max="1307" width="6.375" style="2" customWidth="1"/>
    <col min="1308" max="1308" width="6.5" style="2" customWidth="1"/>
    <col min="1309" max="1309" width="6.375" style="2" customWidth="1"/>
    <col min="1310" max="1310" width="7.875" style="2" customWidth="1"/>
    <col min="1311" max="1311" width="7.75" style="2" customWidth="1"/>
    <col min="1312" max="1315" width="6.5" style="2" customWidth="1"/>
    <col min="1316" max="1316" width="6.875" style="2" customWidth="1"/>
    <col min="1317" max="1317" width="9" style="2"/>
    <col min="1318" max="1318" width="6.125" style="2" customWidth="1"/>
    <col min="1319" max="1319" width="7.5" style="2" customWidth="1"/>
    <col min="1320" max="1320" width="7.625" style="2" customWidth="1"/>
    <col min="1321" max="1321" width="7.75" style="2" customWidth="1"/>
    <col min="1322" max="1322" width="10.125" style="2" bestFit="1" customWidth="1"/>
    <col min="1323" max="1323" width="12" style="2" customWidth="1"/>
    <col min="1324" max="1324" width="10.25" style="2" bestFit="1" customWidth="1"/>
    <col min="1325" max="1325" width="8.75" style="2" bestFit="1" customWidth="1"/>
    <col min="1326" max="1326" width="7.75" style="2" customWidth="1"/>
    <col min="1327" max="1327" width="9.125" style="2" customWidth="1"/>
    <col min="1328" max="1328" width="9.875" style="2" customWidth="1"/>
    <col min="1329" max="1329" width="7.75" style="2" customWidth="1"/>
    <col min="1330" max="1330" width="9.375" style="2" customWidth="1"/>
    <col min="1331" max="1331" width="9" style="2"/>
    <col min="1332" max="1332" width="5.875" style="2" customWidth="1"/>
    <col min="1333" max="1333" width="7.125" style="2" customWidth="1"/>
    <col min="1334" max="1334" width="8.125" style="2" customWidth="1"/>
    <col min="1335" max="1335" width="10.25" style="2" customWidth="1"/>
    <col min="1336" max="1556" width="9" style="2"/>
    <col min="1557" max="1557" width="36.875" style="2" bestFit="1" customWidth="1"/>
    <col min="1558" max="1558" width="7.125" style="2" customWidth="1"/>
    <col min="1559" max="1559" width="6" style="2" customWidth="1"/>
    <col min="1560" max="1560" width="5.75" style="2" customWidth="1"/>
    <col min="1561" max="1561" width="10.5" style="2" customWidth="1"/>
    <col min="1562" max="1562" width="7.5" style="2" customWidth="1"/>
    <col min="1563" max="1563" width="6.375" style="2" customWidth="1"/>
    <col min="1564" max="1564" width="6.5" style="2" customWidth="1"/>
    <col min="1565" max="1565" width="6.375" style="2" customWidth="1"/>
    <col min="1566" max="1566" width="7.875" style="2" customWidth="1"/>
    <col min="1567" max="1567" width="7.75" style="2" customWidth="1"/>
    <col min="1568" max="1571" width="6.5" style="2" customWidth="1"/>
    <col min="1572" max="1572" width="6.875" style="2" customWidth="1"/>
    <col min="1573" max="1573" width="9" style="2"/>
    <col min="1574" max="1574" width="6.125" style="2" customWidth="1"/>
    <col min="1575" max="1575" width="7.5" style="2" customWidth="1"/>
    <col min="1576" max="1576" width="7.625" style="2" customWidth="1"/>
    <col min="1577" max="1577" width="7.75" style="2" customWidth="1"/>
    <col min="1578" max="1578" width="10.125" style="2" bestFit="1" customWidth="1"/>
    <col min="1579" max="1579" width="12" style="2" customWidth="1"/>
    <col min="1580" max="1580" width="10.25" style="2" bestFit="1" customWidth="1"/>
    <col min="1581" max="1581" width="8.75" style="2" bestFit="1" customWidth="1"/>
    <col min="1582" max="1582" width="7.75" style="2" customWidth="1"/>
    <col min="1583" max="1583" width="9.125" style="2" customWidth="1"/>
    <col min="1584" max="1584" width="9.875" style="2" customWidth="1"/>
    <col min="1585" max="1585" width="7.75" style="2" customWidth="1"/>
    <col min="1586" max="1586" width="9.375" style="2" customWidth="1"/>
    <col min="1587" max="1587" width="9" style="2"/>
    <col min="1588" max="1588" width="5.875" style="2" customWidth="1"/>
    <col min="1589" max="1589" width="7.125" style="2" customWidth="1"/>
    <col min="1590" max="1590" width="8.125" style="2" customWidth="1"/>
    <col min="1591" max="1591" width="10.25" style="2" customWidth="1"/>
    <col min="1592" max="1812" width="9" style="2"/>
    <col min="1813" max="1813" width="36.875" style="2" bestFit="1" customWidth="1"/>
    <col min="1814" max="1814" width="7.125" style="2" customWidth="1"/>
    <col min="1815" max="1815" width="6" style="2" customWidth="1"/>
    <col min="1816" max="1816" width="5.75" style="2" customWidth="1"/>
    <col min="1817" max="1817" width="10.5" style="2" customWidth="1"/>
    <col min="1818" max="1818" width="7.5" style="2" customWidth="1"/>
    <col min="1819" max="1819" width="6.375" style="2" customWidth="1"/>
    <col min="1820" max="1820" width="6.5" style="2" customWidth="1"/>
    <col min="1821" max="1821" width="6.375" style="2" customWidth="1"/>
    <col min="1822" max="1822" width="7.875" style="2" customWidth="1"/>
    <col min="1823" max="1823" width="7.75" style="2" customWidth="1"/>
    <col min="1824" max="1827" width="6.5" style="2" customWidth="1"/>
    <col min="1828" max="1828" width="6.875" style="2" customWidth="1"/>
    <col min="1829" max="1829" width="9" style="2"/>
    <col min="1830" max="1830" width="6.125" style="2" customWidth="1"/>
    <col min="1831" max="1831" width="7.5" style="2" customWidth="1"/>
    <col min="1832" max="1832" width="7.625" style="2" customWidth="1"/>
    <col min="1833" max="1833" width="7.75" style="2" customWidth="1"/>
    <col min="1834" max="1834" width="10.125" style="2" bestFit="1" customWidth="1"/>
    <col min="1835" max="1835" width="12" style="2" customWidth="1"/>
    <col min="1836" max="1836" width="10.25" style="2" bestFit="1" customWidth="1"/>
    <col min="1837" max="1837" width="8.75" style="2" bestFit="1" customWidth="1"/>
    <col min="1838" max="1838" width="7.75" style="2" customWidth="1"/>
    <col min="1839" max="1839" width="9.125" style="2" customWidth="1"/>
    <col min="1840" max="1840" width="9.875" style="2" customWidth="1"/>
    <col min="1841" max="1841" width="7.75" style="2" customWidth="1"/>
    <col min="1842" max="1842" width="9.375" style="2" customWidth="1"/>
    <col min="1843" max="1843" width="9" style="2"/>
    <col min="1844" max="1844" width="5.875" style="2" customWidth="1"/>
    <col min="1845" max="1845" width="7.125" style="2" customWidth="1"/>
    <col min="1846" max="1846" width="8.125" style="2" customWidth="1"/>
    <col min="1847" max="1847" width="10.25" style="2" customWidth="1"/>
    <col min="1848" max="2068" width="9" style="2"/>
    <col min="2069" max="2069" width="36.875" style="2" bestFit="1" customWidth="1"/>
    <col min="2070" max="2070" width="7.125" style="2" customWidth="1"/>
    <col min="2071" max="2071" width="6" style="2" customWidth="1"/>
    <col min="2072" max="2072" width="5.75" style="2" customWidth="1"/>
    <col min="2073" max="2073" width="10.5" style="2" customWidth="1"/>
    <col min="2074" max="2074" width="7.5" style="2" customWidth="1"/>
    <col min="2075" max="2075" width="6.375" style="2" customWidth="1"/>
    <col min="2076" max="2076" width="6.5" style="2" customWidth="1"/>
    <col min="2077" max="2077" width="6.375" style="2" customWidth="1"/>
    <col min="2078" max="2078" width="7.875" style="2" customWidth="1"/>
    <col min="2079" max="2079" width="7.75" style="2" customWidth="1"/>
    <col min="2080" max="2083" width="6.5" style="2" customWidth="1"/>
    <col min="2084" max="2084" width="6.875" style="2" customWidth="1"/>
    <col min="2085" max="2085" width="9" style="2"/>
    <col min="2086" max="2086" width="6.125" style="2" customWidth="1"/>
    <col min="2087" max="2087" width="7.5" style="2" customWidth="1"/>
    <col min="2088" max="2088" width="7.625" style="2" customWidth="1"/>
    <col min="2089" max="2089" width="7.75" style="2" customWidth="1"/>
    <col min="2090" max="2090" width="10.125" style="2" bestFit="1" customWidth="1"/>
    <col min="2091" max="2091" width="12" style="2" customWidth="1"/>
    <col min="2092" max="2092" width="10.25" style="2" bestFit="1" customWidth="1"/>
    <col min="2093" max="2093" width="8.75" style="2" bestFit="1" customWidth="1"/>
    <col min="2094" max="2094" width="7.75" style="2" customWidth="1"/>
    <col min="2095" max="2095" width="9.125" style="2" customWidth="1"/>
    <col min="2096" max="2096" width="9.875" style="2" customWidth="1"/>
    <col min="2097" max="2097" width="7.75" style="2" customWidth="1"/>
    <col min="2098" max="2098" width="9.375" style="2" customWidth="1"/>
    <col min="2099" max="2099" width="9" style="2"/>
    <col min="2100" max="2100" width="5.875" style="2" customWidth="1"/>
    <col min="2101" max="2101" width="7.125" style="2" customWidth="1"/>
    <col min="2102" max="2102" width="8.125" style="2" customWidth="1"/>
    <col min="2103" max="2103" width="10.25" style="2" customWidth="1"/>
    <col min="2104" max="2324" width="9" style="2"/>
    <col min="2325" max="2325" width="36.875" style="2" bestFit="1" customWidth="1"/>
    <col min="2326" max="2326" width="7.125" style="2" customWidth="1"/>
    <col min="2327" max="2327" width="6" style="2" customWidth="1"/>
    <col min="2328" max="2328" width="5.75" style="2" customWidth="1"/>
    <col min="2329" max="2329" width="10.5" style="2" customWidth="1"/>
    <col min="2330" max="2330" width="7.5" style="2" customWidth="1"/>
    <col min="2331" max="2331" width="6.375" style="2" customWidth="1"/>
    <col min="2332" max="2332" width="6.5" style="2" customWidth="1"/>
    <col min="2333" max="2333" width="6.375" style="2" customWidth="1"/>
    <col min="2334" max="2334" width="7.875" style="2" customWidth="1"/>
    <col min="2335" max="2335" width="7.75" style="2" customWidth="1"/>
    <col min="2336" max="2339" width="6.5" style="2" customWidth="1"/>
    <col min="2340" max="2340" width="6.875" style="2" customWidth="1"/>
    <col min="2341" max="2341" width="9" style="2"/>
    <col min="2342" max="2342" width="6.125" style="2" customWidth="1"/>
    <col min="2343" max="2343" width="7.5" style="2" customWidth="1"/>
    <col min="2344" max="2344" width="7.625" style="2" customWidth="1"/>
    <col min="2345" max="2345" width="7.75" style="2" customWidth="1"/>
    <col min="2346" max="2346" width="10.125" style="2" bestFit="1" customWidth="1"/>
    <col min="2347" max="2347" width="12" style="2" customWidth="1"/>
    <col min="2348" max="2348" width="10.25" style="2" bestFit="1" customWidth="1"/>
    <col min="2349" max="2349" width="8.75" style="2" bestFit="1" customWidth="1"/>
    <col min="2350" max="2350" width="7.75" style="2" customWidth="1"/>
    <col min="2351" max="2351" width="9.125" style="2" customWidth="1"/>
    <col min="2352" max="2352" width="9.875" style="2" customWidth="1"/>
    <col min="2353" max="2353" width="7.75" style="2" customWidth="1"/>
    <col min="2354" max="2354" width="9.375" style="2" customWidth="1"/>
    <col min="2355" max="2355" width="9" style="2"/>
    <col min="2356" max="2356" width="5.875" style="2" customWidth="1"/>
    <col min="2357" max="2357" width="7.125" style="2" customWidth="1"/>
    <col min="2358" max="2358" width="8.125" style="2" customWidth="1"/>
    <col min="2359" max="2359" width="10.25" style="2" customWidth="1"/>
    <col min="2360" max="2580" width="9" style="2"/>
    <col min="2581" max="2581" width="36.875" style="2" bestFit="1" customWidth="1"/>
    <col min="2582" max="2582" width="7.125" style="2" customWidth="1"/>
    <col min="2583" max="2583" width="6" style="2" customWidth="1"/>
    <col min="2584" max="2584" width="5.75" style="2" customWidth="1"/>
    <col min="2585" max="2585" width="10.5" style="2" customWidth="1"/>
    <col min="2586" max="2586" width="7.5" style="2" customWidth="1"/>
    <col min="2587" max="2587" width="6.375" style="2" customWidth="1"/>
    <col min="2588" max="2588" width="6.5" style="2" customWidth="1"/>
    <col min="2589" max="2589" width="6.375" style="2" customWidth="1"/>
    <col min="2590" max="2590" width="7.875" style="2" customWidth="1"/>
    <col min="2591" max="2591" width="7.75" style="2" customWidth="1"/>
    <col min="2592" max="2595" width="6.5" style="2" customWidth="1"/>
    <col min="2596" max="2596" width="6.875" style="2" customWidth="1"/>
    <col min="2597" max="2597" width="9" style="2"/>
    <col min="2598" max="2598" width="6.125" style="2" customWidth="1"/>
    <col min="2599" max="2599" width="7.5" style="2" customWidth="1"/>
    <col min="2600" max="2600" width="7.625" style="2" customWidth="1"/>
    <col min="2601" max="2601" width="7.75" style="2" customWidth="1"/>
    <col min="2602" max="2602" width="10.125" style="2" bestFit="1" customWidth="1"/>
    <col min="2603" max="2603" width="12" style="2" customWidth="1"/>
    <col min="2604" max="2604" width="10.25" style="2" bestFit="1" customWidth="1"/>
    <col min="2605" max="2605" width="8.75" style="2" bestFit="1" customWidth="1"/>
    <col min="2606" max="2606" width="7.75" style="2" customWidth="1"/>
    <col min="2607" max="2607" width="9.125" style="2" customWidth="1"/>
    <col min="2608" max="2608" width="9.875" style="2" customWidth="1"/>
    <col min="2609" max="2609" width="7.75" style="2" customWidth="1"/>
    <col min="2610" max="2610" width="9.375" style="2" customWidth="1"/>
    <col min="2611" max="2611" width="9" style="2"/>
    <col min="2612" max="2612" width="5.875" style="2" customWidth="1"/>
    <col min="2613" max="2613" width="7.125" style="2" customWidth="1"/>
    <col min="2614" max="2614" width="8.125" style="2" customWidth="1"/>
    <col min="2615" max="2615" width="10.25" style="2" customWidth="1"/>
    <col min="2616" max="2836" width="9" style="2"/>
    <col min="2837" max="2837" width="36.875" style="2" bestFit="1" customWidth="1"/>
    <col min="2838" max="2838" width="7.125" style="2" customWidth="1"/>
    <col min="2839" max="2839" width="6" style="2" customWidth="1"/>
    <col min="2840" max="2840" width="5.75" style="2" customWidth="1"/>
    <col min="2841" max="2841" width="10.5" style="2" customWidth="1"/>
    <col min="2842" max="2842" width="7.5" style="2" customWidth="1"/>
    <col min="2843" max="2843" width="6.375" style="2" customWidth="1"/>
    <col min="2844" max="2844" width="6.5" style="2" customWidth="1"/>
    <col min="2845" max="2845" width="6.375" style="2" customWidth="1"/>
    <col min="2846" max="2846" width="7.875" style="2" customWidth="1"/>
    <col min="2847" max="2847" width="7.75" style="2" customWidth="1"/>
    <col min="2848" max="2851" width="6.5" style="2" customWidth="1"/>
    <col min="2852" max="2852" width="6.875" style="2" customWidth="1"/>
    <col min="2853" max="2853" width="9" style="2"/>
    <col min="2854" max="2854" width="6.125" style="2" customWidth="1"/>
    <col min="2855" max="2855" width="7.5" style="2" customWidth="1"/>
    <col min="2856" max="2856" width="7.625" style="2" customWidth="1"/>
    <col min="2857" max="2857" width="7.75" style="2" customWidth="1"/>
    <col min="2858" max="2858" width="10.125" style="2" bestFit="1" customWidth="1"/>
    <col min="2859" max="2859" width="12" style="2" customWidth="1"/>
    <col min="2860" max="2860" width="10.25" style="2" bestFit="1" customWidth="1"/>
    <col min="2861" max="2861" width="8.75" style="2" bestFit="1" customWidth="1"/>
    <col min="2862" max="2862" width="7.75" style="2" customWidth="1"/>
    <col min="2863" max="2863" width="9.125" style="2" customWidth="1"/>
    <col min="2864" max="2864" width="9.875" style="2" customWidth="1"/>
    <col min="2865" max="2865" width="7.75" style="2" customWidth="1"/>
    <col min="2866" max="2866" width="9.375" style="2" customWidth="1"/>
    <col min="2867" max="2867" width="9" style="2"/>
    <col min="2868" max="2868" width="5.875" style="2" customWidth="1"/>
    <col min="2869" max="2869" width="7.125" style="2" customWidth="1"/>
    <col min="2870" max="2870" width="8.125" style="2" customWidth="1"/>
    <col min="2871" max="2871" width="10.25" style="2" customWidth="1"/>
    <col min="2872" max="3092" width="9" style="2"/>
    <col min="3093" max="3093" width="36.875" style="2" bestFit="1" customWidth="1"/>
    <col min="3094" max="3094" width="7.125" style="2" customWidth="1"/>
    <col min="3095" max="3095" width="6" style="2" customWidth="1"/>
    <col min="3096" max="3096" width="5.75" style="2" customWidth="1"/>
    <col min="3097" max="3097" width="10.5" style="2" customWidth="1"/>
    <col min="3098" max="3098" width="7.5" style="2" customWidth="1"/>
    <col min="3099" max="3099" width="6.375" style="2" customWidth="1"/>
    <col min="3100" max="3100" width="6.5" style="2" customWidth="1"/>
    <col min="3101" max="3101" width="6.375" style="2" customWidth="1"/>
    <col min="3102" max="3102" width="7.875" style="2" customWidth="1"/>
    <col min="3103" max="3103" width="7.75" style="2" customWidth="1"/>
    <col min="3104" max="3107" width="6.5" style="2" customWidth="1"/>
    <col min="3108" max="3108" width="6.875" style="2" customWidth="1"/>
    <col min="3109" max="3109" width="9" style="2"/>
    <col min="3110" max="3110" width="6.125" style="2" customWidth="1"/>
    <col min="3111" max="3111" width="7.5" style="2" customWidth="1"/>
    <col min="3112" max="3112" width="7.625" style="2" customWidth="1"/>
    <col min="3113" max="3113" width="7.75" style="2" customWidth="1"/>
    <col min="3114" max="3114" width="10.125" style="2" bestFit="1" customWidth="1"/>
    <col min="3115" max="3115" width="12" style="2" customWidth="1"/>
    <col min="3116" max="3116" width="10.25" style="2" bestFit="1" customWidth="1"/>
    <col min="3117" max="3117" width="8.75" style="2" bestFit="1" customWidth="1"/>
    <col min="3118" max="3118" width="7.75" style="2" customWidth="1"/>
    <col min="3119" max="3119" width="9.125" style="2" customWidth="1"/>
    <col min="3120" max="3120" width="9.875" style="2" customWidth="1"/>
    <col min="3121" max="3121" width="7.75" style="2" customWidth="1"/>
    <col min="3122" max="3122" width="9.375" style="2" customWidth="1"/>
    <col min="3123" max="3123" width="9" style="2"/>
    <col min="3124" max="3124" width="5.875" style="2" customWidth="1"/>
    <col min="3125" max="3125" width="7.125" style="2" customWidth="1"/>
    <col min="3126" max="3126" width="8.125" style="2" customWidth="1"/>
    <col min="3127" max="3127" width="10.25" style="2" customWidth="1"/>
    <col min="3128" max="3348" width="9" style="2"/>
    <col min="3349" max="3349" width="36.875" style="2" bestFit="1" customWidth="1"/>
    <col min="3350" max="3350" width="7.125" style="2" customWidth="1"/>
    <col min="3351" max="3351" width="6" style="2" customWidth="1"/>
    <col min="3352" max="3352" width="5.75" style="2" customWidth="1"/>
    <col min="3353" max="3353" width="10.5" style="2" customWidth="1"/>
    <col min="3354" max="3354" width="7.5" style="2" customWidth="1"/>
    <col min="3355" max="3355" width="6.375" style="2" customWidth="1"/>
    <col min="3356" max="3356" width="6.5" style="2" customWidth="1"/>
    <col min="3357" max="3357" width="6.375" style="2" customWidth="1"/>
    <col min="3358" max="3358" width="7.875" style="2" customWidth="1"/>
    <col min="3359" max="3359" width="7.75" style="2" customWidth="1"/>
    <col min="3360" max="3363" width="6.5" style="2" customWidth="1"/>
    <col min="3364" max="3364" width="6.875" style="2" customWidth="1"/>
    <col min="3365" max="3365" width="9" style="2"/>
    <col min="3366" max="3366" width="6.125" style="2" customWidth="1"/>
    <col min="3367" max="3367" width="7.5" style="2" customWidth="1"/>
    <col min="3368" max="3368" width="7.625" style="2" customWidth="1"/>
    <col min="3369" max="3369" width="7.75" style="2" customWidth="1"/>
    <col min="3370" max="3370" width="10.125" style="2" bestFit="1" customWidth="1"/>
    <col min="3371" max="3371" width="12" style="2" customWidth="1"/>
    <col min="3372" max="3372" width="10.25" style="2" bestFit="1" customWidth="1"/>
    <col min="3373" max="3373" width="8.75" style="2" bestFit="1" customWidth="1"/>
    <col min="3374" max="3374" width="7.75" style="2" customWidth="1"/>
    <col min="3375" max="3375" width="9.125" style="2" customWidth="1"/>
    <col min="3376" max="3376" width="9.875" style="2" customWidth="1"/>
    <col min="3377" max="3377" width="7.75" style="2" customWidth="1"/>
    <col min="3378" max="3378" width="9.375" style="2" customWidth="1"/>
    <col min="3379" max="3379" width="9" style="2"/>
    <col min="3380" max="3380" width="5.875" style="2" customWidth="1"/>
    <col min="3381" max="3381" width="7.125" style="2" customWidth="1"/>
    <col min="3382" max="3382" width="8.125" style="2" customWidth="1"/>
    <col min="3383" max="3383" width="10.25" style="2" customWidth="1"/>
    <col min="3384" max="3604" width="9" style="2"/>
    <col min="3605" max="3605" width="36.875" style="2" bestFit="1" customWidth="1"/>
    <col min="3606" max="3606" width="7.125" style="2" customWidth="1"/>
    <col min="3607" max="3607" width="6" style="2" customWidth="1"/>
    <col min="3608" max="3608" width="5.75" style="2" customWidth="1"/>
    <col min="3609" max="3609" width="10.5" style="2" customWidth="1"/>
    <col min="3610" max="3610" width="7.5" style="2" customWidth="1"/>
    <col min="3611" max="3611" width="6.375" style="2" customWidth="1"/>
    <col min="3612" max="3612" width="6.5" style="2" customWidth="1"/>
    <col min="3613" max="3613" width="6.375" style="2" customWidth="1"/>
    <col min="3614" max="3614" width="7.875" style="2" customWidth="1"/>
    <col min="3615" max="3615" width="7.75" style="2" customWidth="1"/>
    <col min="3616" max="3619" width="6.5" style="2" customWidth="1"/>
    <col min="3620" max="3620" width="6.875" style="2" customWidth="1"/>
    <col min="3621" max="3621" width="9" style="2"/>
    <col min="3622" max="3622" width="6.125" style="2" customWidth="1"/>
    <col min="3623" max="3623" width="7.5" style="2" customWidth="1"/>
    <col min="3624" max="3624" width="7.625" style="2" customWidth="1"/>
    <col min="3625" max="3625" width="7.75" style="2" customWidth="1"/>
    <col min="3626" max="3626" width="10.125" style="2" bestFit="1" customWidth="1"/>
    <col min="3627" max="3627" width="12" style="2" customWidth="1"/>
    <col min="3628" max="3628" width="10.25" style="2" bestFit="1" customWidth="1"/>
    <col min="3629" max="3629" width="8.75" style="2" bestFit="1" customWidth="1"/>
    <col min="3630" max="3630" width="7.75" style="2" customWidth="1"/>
    <col min="3631" max="3631" width="9.125" style="2" customWidth="1"/>
    <col min="3632" max="3632" width="9.875" style="2" customWidth="1"/>
    <col min="3633" max="3633" width="7.75" style="2" customWidth="1"/>
    <col min="3634" max="3634" width="9.375" style="2" customWidth="1"/>
    <col min="3635" max="3635" width="9" style="2"/>
    <col min="3636" max="3636" width="5.875" style="2" customWidth="1"/>
    <col min="3637" max="3637" width="7.125" style="2" customWidth="1"/>
    <col min="3638" max="3638" width="8.125" style="2" customWidth="1"/>
    <col min="3639" max="3639" width="10.25" style="2" customWidth="1"/>
    <col min="3640" max="3860" width="9" style="2"/>
    <col min="3861" max="3861" width="36.875" style="2" bestFit="1" customWidth="1"/>
    <col min="3862" max="3862" width="7.125" style="2" customWidth="1"/>
    <col min="3863" max="3863" width="6" style="2" customWidth="1"/>
    <col min="3864" max="3864" width="5.75" style="2" customWidth="1"/>
    <col min="3865" max="3865" width="10.5" style="2" customWidth="1"/>
    <col min="3866" max="3866" width="7.5" style="2" customWidth="1"/>
    <col min="3867" max="3867" width="6.375" style="2" customWidth="1"/>
    <col min="3868" max="3868" width="6.5" style="2" customWidth="1"/>
    <col min="3869" max="3869" width="6.375" style="2" customWidth="1"/>
    <col min="3870" max="3870" width="7.875" style="2" customWidth="1"/>
    <col min="3871" max="3871" width="7.75" style="2" customWidth="1"/>
    <col min="3872" max="3875" width="6.5" style="2" customWidth="1"/>
    <col min="3876" max="3876" width="6.875" style="2" customWidth="1"/>
    <col min="3877" max="3877" width="9" style="2"/>
    <col min="3878" max="3878" width="6.125" style="2" customWidth="1"/>
    <col min="3879" max="3879" width="7.5" style="2" customWidth="1"/>
    <col min="3880" max="3880" width="7.625" style="2" customWidth="1"/>
    <col min="3881" max="3881" width="7.75" style="2" customWidth="1"/>
    <col min="3882" max="3882" width="10.125" style="2" bestFit="1" customWidth="1"/>
    <col min="3883" max="3883" width="12" style="2" customWidth="1"/>
    <col min="3884" max="3884" width="10.25" style="2" bestFit="1" customWidth="1"/>
    <col min="3885" max="3885" width="8.75" style="2" bestFit="1" customWidth="1"/>
    <col min="3886" max="3886" width="7.75" style="2" customWidth="1"/>
    <col min="3887" max="3887" width="9.125" style="2" customWidth="1"/>
    <col min="3888" max="3888" width="9.875" style="2" customWidth="1"/>
    <col min="3889" max="3889" width="7.75" style="2" customWidth="1"/>
    <col min="3890" max="3890" width="9.375" style="2" customWidth="1"/>
    <col min="3891" max="3891" width="9" style="2"/>
    <col min="3892" max="3892" width="5.875" style="2" customWidth="1"/>
    <col min="3893" max="3893" width="7.125" style="2" customWidth="1"/>
    <col min="3894" max="3894" width="8.125" style="2" customWidth="1"/>
    <col min="3895" max="3895" width="10.25" style="2" customWidth="1"/>
    <col min="3896" max="4116" width="9" style="2"/>
    <col min="4117" max="4117" width="36.875" style="2" bestFit="1" customWidth="1"/>
    <col min="4118" max="4118" width="7.125" style="2" customWidth="1"/>
    <col min="4119" max="4119" width="6" style="2" customWidth="1"/>
    <col min="4120" max="4120" width="5.75" style="2" customWidth="1"/>
    <col min="4121" max="4121" width="10.5" style="2" customWidth="1"/>
    <col min="4122" max="4122" width="7.5" style="2" customWidth="1"/>
    <col min="4123" max="4123" width="6.375" style="2" customWidth="1"/>
    <col min="4124" max="4124" width="6.5" style="2" customWidth="1"/>
    <col min="4125" max="4125" width="6.375" style="2" customWidth="1"/>
    <col min="4126" max="4126" width="7.875" style="2" customWidth="1"/>
    <col min="4127" max="4127" width="7.75" style="2" customWidth="1"/>
    <col min="4128" max="4131" width="6.5" style="2" customWidth="1"/>
    <col min="4132" max="4132" width="6.875" style="2" customWidth="1"/>
    <col min="4133" max="4133" width="9" style="2"/>
    <col min="4134" max="4134" width="6.125" style="2" customWidth="1"/>
    <col min="4135" max="4135" width="7.5" style="2" customWidth="1"/>
    <col min="4136" max="4136" width="7.625" style="2" customWidth="1"/>
    <col min="4137" max="4137" width="7.75" style="2" customWidth="1"/>
    <col min="4138" max="4138" width="10.125" style="2" bestFit="1" customWidth="1"/>
    <col min="4139" max="4139" width="12" style="2" customWidth="1"/>
    <col min="4140" max="4140" width="10.25" style="2" bestFit="1" customWidth="1"/>
    <col min="4141" max="4141" width="8.75" style="2" bestFit="1" customWidth="1"/>
    <col min="4142" max="4142" width="7.75" style="2" customWidth="1"/>
    <col min="4143" max="4143" width="9.125" style="2" customWidth="1"/>
    <col min="4144" max="4144" width="9.875" style="2" customWidth="1"/>
    <col min="4145" max="4145" width="7.75" style="2" customWidth="1"/>
    <col min="4146" max="4146" width="9.375" style="2" customWidth="1"/>
    <col min="4147" max="4147" width="9" style="2"/>
    <col min="4148" max="4148" width="5.875" style="2" customWidth="1"/>
    <col min="4149" max="4149" width="7.125" style="2" customWidth="1"/>
    <col min="4150" max="4150" width="8.125" style="2" customWidth="1"/>
    <col min="4151" max="4151" width="10.25" style="2" customWidth="1"/>
    <col min="4152" max="4372" width="9" style="2"/>
    <col min="4373" max="4373" width="36.875" style="2" bestFit="1" customWidth="1"/>
    <col min="4374" max="4374" width="7.125" style="2" customWidth="1"/>
    <col min="4375" max="4375" width="6" style="2" customWidth="1"/>
    <col min="4376" max="4376" width="5.75" style="2" customWidth="1"/>
    <col min="4377" max="4377" width="10.5" style="2" customWidth="1"/>
    <col min="4378" max="4378" width="7.5" style="2" customWidth="1"/>
    <col min="4379" max="4379" width="6.375" style="2" customWidth="1"/>
    <col min="4380" max="4380" width="6.5" style="2" customWidth="1"/>
    <col min="4381" max="4381" width="6.375" style="2" customWidth="1"/>
    <col min="4382" max="4382" width="7.875" style="2" customWidth="1"/>
    <col min="4383" max="4383" width="7.75" style="2" customWidth="1"/>
    <col min="4384" max="4387" width="6.5" style="2" customWidth="1"/>
    <col min="4388" max="4388" width="6.875" style="2" customWidth="1"/>
    <col min="4389" max="4389" width="9" style="2"/>
    <col min="4390" max="4390" width="6.125" style="2" customWidth="1"/>
    <col min="4391" max="4391" width="7.5" style="2" customWidth="1"/>
    <col min="4392" max="4392" width="7.625" style="2" customWidth="1"/>
    <col min="4393" max="4393" width="7.75" style="2" customWidth="1"/>
    <col min="4394" max="4394" width="10.125" style="2" bestFit="1" customWidth="1"/>
    <col min="4395" max="4395" width="12" style="2" customWidth="1"/>
    <col min="4396" max="4396" width="10.25" style="2" bestFit="1" customWidth="1"/>
    <col min="4397" max="4397" width="8.75" style="2" bestFit="1" customWidth="1"/>
    <col min="4398" max="4398" width="7.75" style="2" customWidth="1"/>
    <col min="4399" max="4399" width="9.125" style="2" customWidth="1"/>
    <col min="4400" max="4400" width="9.875" style="2" customWidth="1"/>
    <col min="4401" max="4401" width="7.75" style="2" customWidth="1"/>
    <col min="4402" max="4402" width="9.375" style="2" customWidth="1"/>
    <col min="4403" max="4403" width="9" style="2"/>
    <col min="4404" max="4404" width="5.875" style="2" customWidth="1"/>
    <col min="4405" max="4405" width="7.125" style="2" customWidth="1"/>
    <col min="4406" max="4406" width="8.125" style="2" customWidth="1"/>
    <col min="4407" max="4407" width="10.25" style="2" customWidth="1"/>
    <col min="4408" max="4628" width="9" style="2"/>
    <col min="4629" max="4629" width="36.875" style="2" bestFit="1" customWidth="1"/>
    <col min="4630" max="4630" width="7.125" style="2" customWidth="1"/>
    <col min="4631" max="4631" width="6" style="2" customWidth="1"/>
    <col min="4632" max="4632" width="5.75" style="2" customWidth="1"/>
    <col min="4633" max="4633" width="10.5" style="2" customWidth="1"/>
    <col min="4634" max="4634" width="7.5" style="2" customWidth="1"/>
    <col min="4635" max="4635" width="6.375" style="2" customWidth="1"/>
    <col min="4636" max="4636" width="6.5" style="2" customWidth="1"/>
    <col min="4637" max="4637" width="6.375" style="2" customWidth="1"/>
    <col min="4638" max="4638" width="7.875" style="2" customWidth="1"/>
    <col min="4639" max="4639" width="7.75" style="2" customWidth="1"/>
    <col min="4640" max="4643" width="6.5" style="2" customWidth="1"/>
    <col min="4644" max="4644" width="6.875" style="2" customWidth="1"/>
    <col min="4645" max="4645" width="9" style="2"/>
    <col min="4646" max="4646" width="6.125" style="2" customWidth="1"/>
    <col min="4647" max="4647" width="7.5" style="2" customWidth="1"/>
    <col min="4648" max="4648" width="7.625" style="2" customWidth="1"/>
    <col min="4649" max="4649" width="7.75" style="2" customWidth="1"/>
    <col min="4650" max="4650" width="10.125" style="2" bestFit="1" customWidth="1"/>
    <col min="4651" max="4651" width="12" style="2" customWidth="1"/>
    <col min="4652" max="4652" width="10.25" style="2" bestFit="1" customWidth="1"/>
    <col min="4653" max="4653" width="8.75" style="2" bestFit="1" customWidth="1"/>
    <col min="4654" max="4654" width="7.75" style="2" customWidth="1"/>
    <col min="4655" max="4655" width="9.125" style="2" customWidth="1"/>
    <col min="4656" max="4656" width="9.875" style="2" customWidth="1"/>
    <col min="4657" max="4657" width="7.75" style="2" customWidth="1"/>
    <col min="4658" max="4658" width="9.375" style="2" customWidth="1"/>
    <col min="4659" max="4659" width="9" style="2"/>
    <col min="4660" max="4660" width="5.875" style="2" customWidth="1"/>
    <col min="4661" max="4661" width="7.125" style="2" customWidth="1"/>
    <col min="4662" max="4662" width="8.125" style="2" customWidth="1"/>
    <col min="4663" max="4663" width="10.25" style="2" customWidth="1"/>
    <col min="4664" max="4884" width="9" style="2"/>
    <col min="4885" max="4885" width="36.875" style="2" bestFit="1" customWidth="1"/>
    <col min="4886" max="4886" width="7.125" style="2" customWidth="1"/>
    <col min="4887" max="4887" width="6" style="2" customWidth="1"/>
    <col min="4888" max="4888" width="5.75" style="2" customWidth="1"/>
    <col min="4889" max="4889" width="10.5" style="2" customWidth="1"/>
    <col min="4890" max="4890" width="7.5" style="2" customWidth="1"/>
    <col min="4891" max="4891" width="6.375" style="2" customWidth="1"/>
    <col min="4892" max="4892" width="6.5" style="2" customWidth="1"/>
    <col min="4893" max="4893" width="6.375" style="2" customWidth="1"/>
    <col min="4894" max="4894" width="7.875" style="2" customWidth="1"/>
    <col min="4895" max="4895" width="7.75" style="2" customWidth="1"/>
    <col min="4896" max="4899" width="6.5" style="2" customWidth="1"/>
    <col min="4900" max="4900" width="6.875" style="2" customWidth="1"/>
    <col min="4901" max="4901" width="9" style="2"/>
    <col min="4902" max="4902" width="6.125" style="2" customWidth="1"/>
    <col min="4903" max="4903" width="7.5" style="2" customWidth="1"/>
    <col min="4904" max="4904" width="7.625" style="2" customWidth="1"/>
    <col min="4905" max="4905" width="7.75" style="2" customWidth="1"/>
    <col min="4906" max="4906" width="10.125" style="2" bestFit="1" customWidth="1"/>
    <col min="4907" max="4907" width="12" style="2" customWidth="1"/>
    <col min="4908" max="4908" width="10.25" style="2" bestFit="1" customWidth="1"/>
    <col min="4909" max="4909" width="8.75" style="2" bestFit="1" customWidth="1"/>
    <col min="4910" max="4910" width="7.75" style="2" customWidth="1"/>
    <col min="4911" max="4911" width="9.125" style="2" customWidth="1"/>
    <col min="4912" max="4912" width="9.875" style="2" customWidth="1"/>
    <col min="4913" max="4913" width="7.75" style="2" customWidth="1"/>
    <col min="4914" max="4914" width="9.375" style="2" customWidth="1"/>
    <col min="4915" max="4915" width="9" style="2"/>
    <col min="4916" max="4916" width="5.875" style="2" customWidth="1"/>
    <col min="4917" max="4917" width="7.125" style="2" customWidth="1"/>
    <col min="4918" max="4918" width="8.125" style="2" customWidth="1"/>
    <col min="4919" max="4919" width="10.25" style="2" customWidth="1"/>
    <col min="4920" max="5140" width="9" style="2"/>
    <col min="5141" max="5141" width="36.875" style="2" bestFit="1" customWidth="1"/>
    <col min="5142" max="5142" width="7.125" style="2" customWidth="1"/>
    <col min="5143" max="5143" width="6" style="2" customWidth="1"/>
    <col min="5144" max="5144" width="5.75" style="2" customWidth="1"/>
    <col min="5145" max="5145" width="10.5" style="2" customWidth="1"/>
    <col min="5146" max="5146" width="7.5" style="2" customWidth="1"/>
    <col min="5147" max="5147" width="6.375" style="2" customWidth="1"/>
    <col min="5148" max="5148" width="6.5" style="2" customWidth="1"/>
    <col min="5149" max="5149" width="6.375" style="2" customWidth="1"/>
    <col min="5150" max="5150" width="7.875" style="2" customWidth="1"/>
    <col min="5151" max="5151" width="7.75" style="2" customWidth="1"/>
    <col min="5152" max="5155" width="6.5" style="2" customWidth="1"/>
    <col min="5156" max="5156" width="6.875" style="2" customWidth="1"/>
    <col min="5157" max="5157" width="9" style="2"/>
    <col min="5158" max="5158" width="6.125" style="2" customWidth="1"/>
    <col min="5159" max="5159" width="7.5" style="2" customWidth="1"/>
    <col min="5160" max="5160" width="7.625" style="2" customWidth="1"/>
    <col min="5161" max="5161" width="7.75" style="2" customWidth="1"/>
    <col min="5162" max="5162" width="10.125" style="2" bestFit="1" customWidth="1"/>
    <col min="5163" max="5163" width="12" style="2" customWidth="1"/>
    <col min="5164" max="5164" width="10.25" style="2" bestFit="1" customWidth="1"/>
    <col min="5165" max="5165" width="8.75" style="2" bestFit="1" customWidth="1"/>
    <col min="5166" max="5166" width="7.75" style="2" customWidth="1"/>
    <col min="5167" max="5167" width="9.125" style="2" customWidth="1"/>
    <col min="5168" max="5168" width="9.875" style="2" customWidth="1"/>
    <col min="5169" max="5169" width="7.75" style="2" customWidth="1"/>
    <col min="5170" max="5170" width="9.375" style="2" customWidth="1"/>
    <col min="5171" max="5171" width="9" style="2"/>
    <col min="5172" max="5172" width="5.875" style="2" customWidth="1"/>
    <col min="5173" max="5173" width="7.125" style="2" customWidth="1"/>
    <col min="5174" max="5174" width="8.125" style="2" customWidth="1"/>
    <col min="5175" max="5175" width="10.25" style="2" customWidth="1"/>
    <col min="5176" max="5396" width="9" style="2"/>
    <col min="5397" max="5397" width="36.875" style="2" bestFit="1" customWidth="1"/>
    <col min="5398" max="5398" width="7.125" style="2" customWidth="1"/>
    <col min="5399" max="5399" width="6" style="2" customWidth="1"/>
    <col min="5400" max="5400" width="5.75" style="2" customWidth="1"/>
    <col min="5401" max="5401" width="10.5" style="2" customWidth="1"/>
    <col min="5402" max="5402" width="7.5" style="2" customWidth="1"/>
    <col min="5403" max="5403" width="6.375" style="2" customWidth="1"/>
    <col min="5404" max="5404" width="6.5" style="2" customWidth="1"/>
    <col min="5405" max="5405" width="6.375" style="2" customWidth="1"/>
    <col min="5406" max="5406" width="7.875" style="2" customWidth="1"/>
    <col min="5407" max="5407" width="7.75" style="2" customWidth="1"/>
    <col min="5408" max="5411" width="6.5" style="2" customWidth="1"/>
    <col min="5412" max="5412" width="6.875" style="2" customWidth="1"/>
    <col min="5413" max="5413" width="9" style="2"/>
    <col min="5414" max="5414" width="6.125" style="2" customWidth="1"/>
    <col min="5415" max="5415" width="7.5" style="2" customWidth="1"/>
    <col min="5416" max="5416" width="7.625" style="2" customWidth="1"/>
    <col min="5417" max="5417" width="7.75" style="2" customWidth="1"/>
    <col min="5418" max="5418" width="10.125" style="2" bestFit="1" customWidth="1"/>
    <col min="5419" max="5419" width="12" style="2" customWidth="1"/>
    <col min="5420" max="5420" width="10.25" style="2" bestFit="1" customWidth="1"/>
    <col min="5421" max="5421" width="8.75" style="2" bestFit="1" customWidth="1"/>
    <col min="5422" max="5422" width="7.75" style="2" customWidth="1"/>
    <col min="5423" max="5423" width="9.125" style="2" customWidth="1"/>
    <col min="5424" max="5424" width="9.875" style="2" customWidth="1"/>
    <col min="5425" max="5425" width="7.75" style="2" customWidth="1"/>
    <col min="5426" max="5426" width="9.375" style="2" customWidth="1"/>
    <col min="5427" max="5427" width="9" style="2"/>
    <col min="5428" max="5428" width="5.875" style="2" customWidth="1"/>
    <col min="5429" max="5429" width="7.125" style="2" customWidth="1"/>
    <col min="5430" max="5430" width="8.125" style="2" customWidth="1"/>
    <col min="5431" max="5431" width="10.25" style="2" customWidth="1"/>
    <col min="5432" max="5652" width="9" style="2"/>
    <col min="5653" max="5653" width="36.875" style="2" bestFit="1" customWidth="1"/>
    <col min="5654" max="5654" width="7.125" style="2" customWidth="1"/>
    <col min="5655" max="5655" width="6" style="2" customWidth="1"/>
    <col min="5656" max="5656" width="5.75" style="2" customWidth="1"/>
    <col min="5657" max="5657" width="10.5" style="2" customWidth="1"/>
    <col min="5658" max="5658" width="7.5" style="2" customWidth="1"/>
    <col min="5659" max="5659" width="6.375" style="2" customWidth="1"/>
    <col min="5660" max="5660" width="6.5" style="2" customWidth="1"/>
    <col min="5661" max="5661" width="6.375" style="2" customWidth="1"/>
    <col min="5662" max="5662" width="7.875" style="2" customWidth="1"/>
    <col min="5663" max="5663" width="7.75" style="2" customWidth="1"/>
    <col min="5664" max="5667" width="6.5" style="2" customWidth="1"/>
    <col min="5668" max="5668" width="6.875" style="2" customWidth="1"/>
    <col min="5669" max="5669" width="9" style="2"/>
    <col min="5670" max="5670" width="6.125" style="2" customWidth="1"/>
    <col min="5671" max="5671" width="7.5" style="2" customWidth="1"/>
    <col min="5672" max="5672" width="7.625" style="2" customWidth="1"/>
    <col min="5673" max="5673" width="7.75" style="2" customWidth="1"/>
    <col min="5674" max="5674" width="10.125" style="2" bestFit="1" customWidth="1"/>
    <col min="5675" max="5675" width="12" style="2" customWidth="1"/>
    <col min="5676" max="5676" width="10.25" style="2" bestFit="1" customWidth="1"/>
    <col min="5677" max="5677" width="8.75" style="2" bestFit="1" customWidth="1"/>
    <col min="5678" max="5678" width="7.75" style="2" customWidth="1"/>
    <col min="5679" max="5679" width="9.125" style="2" customWidth="1"/>
    <col min="5680" max="5680" width="9.875" style="2" customWidth="1"/>
    <col min="5681" max="5681" width="7.75" style="2" customWidth="1"/>
    <col min="5682" max="5682" width="9.375" style="2" customWidth="1"/>
    <col min="5683" max="5683" width="9" style="2"/>
    <col min="5684" max="5684" width="5.875" style="2" customWidth="1"/>
    <col min="5685" max="5685" width="7.125" style="2" customWidth="1"/>
    <col min="5686" max="5686" width="8.125" style="2" customWidth="1"/>
    <col min="5687" max="5687" width="10.25" style="2" customWidth="1"/>
    <col min="5688" max="5908" width="9" style="2"/>
    <col min="5909" max="5909" width="36.875" style="2" bestFit="1" customWidth="1"/>
    <col min="5910" max="5910" width="7.125" style="2" customWidth="1"/>
    <col min="5911" max="5911" width="6" style="2" customWidth="1"/>
    <col min="5912" max="5912" width="5.75" style="2" customWidth="1"/>
    <col min="5913" max="5913" width="10.5" style="2" customWidth="1"/>
    <col min="5914" max="5914" width="7.5" style="2" customWidth="1"/>
    <col min="5915" max="5915" width="6.375" style="2" customWidth="1"/>
    <col min="5916" max="5916" width="6.5" style="2" customWidth="1"/>
    <col min="5917" max="5917" width="6.375" style="2" customWidth="1"/>
    <col min="5918" max="5918" width="7.875" style="2" customWidth="1"/>
    <col min="5919" max="5919" width="7.75" style="2" customWidth="1"/>
    <col min="5920" max="5923" width="6.5" style="2" customWidth="1"/>
    <col min="5924" max="5924" width="6.875" style="2" customWidth="1"/>
    <col min="5925" max="5925" width="9" style="2"/>
    <col min="5926" max="5926" width="6.125" style="2" customWidth="1"/>
    <col min="5927" max="5927" width="7.5" style="2" customWidth="1"/>
    <col min="5928" max="5928" width="7.625" style="2" customWidth="1"/>
    <col min="5929" max="5929" width="7.75" style="2" customWidth="1"/>
    <col min="5930" max="5930" width="10.125" style="2" bestFit="1" customWidth="1"/>
    <col min="5931" max="5931" width="12" style="2" customWidth="1"/>
    <col min="5932" max="5932" width="10.25" style="2" bestFit="1" customWidth="1"/>
    <col min="5933" max="5933" width="8.75" style="2" bestFit="1" customWidth="1"/>
    <col min="5934" max="5934" width="7.75" style="2" customWidth="1"/>
    <col min="5935" max="5935" width="9.125" style="2" customWidth="1"/>
    <col min="5936" max="5936" width="9.875" style="2" customWidth="1"/>
    <col min="5937" max="5937" width="7.75" style="2" customWidth="1"/>
    <col min="5938" max="5938" width="9.375" style="2" customWidth="1"/>
    <col min="5939" max="5939" width="9" style="2"/>
    <col min="5940" max="5940" width="5.875" style="2" customWidth="1"/>
    <col min="5941" max="5941" width="7.125" style="2" customWidth="1"/>
    <col min="5942" max="5942" width="8.125" style="2" customWidth="1"/>
    <col min="5943" max="5943" width="10.25" style="2" customWidth="1"/>
    <col min="5944" max="6164" width="9" style="2"/>
    <col min="6165" max="6165" width="36.875" style="2" bestFit="1" customWidth="1"/>
    <col min="6166" max="6166" width="7.125" style="2" customWidth="1"/>
    <col min="6167" max="6167" width="6" style="2" customWidth="1"/>
    <col min="6168" max="6168" width="5.75" style="2" customWidth="1"/>
    <col min="6169" max="6169" width="10.5" style="2" customWidth="1"/>
    <col min="6170" max="6170" width="7.5" style="2" customWidth="1"/>
    <col min="6171" max="6171" width="6.375" style="2" customWidth="1"/>
    <col min="6172" max="6172" width="6.5" style="2" customWidth="1"/>
    <col min="6173" max="6173" width="6.375" style="2" customWidth="1"/>
    <col min="6174" max="6174" width="7.875" style="2" customWidth="1"/>
    <col min="6175" max="6175" width="7.75" style="2" customWidth="1"/>
    <col min="6176" max="6179" width="6.5" style="2" customWidth="1"/>
    <col min="6180" max="6180" width="6.875" style="2" customWidth="1"/>
    <col min="6181" max="6181" width="9" style="2"/>
    <col min="6182" max="6182" width="6.125" style="2" customWidth="1"/>
    <col min="6183" max="6183" width="7.5" style="2" customWidth="1"/>
    <col min="6184" max="6184" width="7.625" style="2" customWidth="1"/>
    <col min="6185" max="6185" width="7.75" style="2" customWidth="1"/>
    <col min="6186" max="6186" width="10.125" style="2" bestFit="1" customWidth="1"/>
    <col min="6187" max="6187" width="12" style="2" customWidth="1"/>
    <col min="6188" max="6188" width="10.25" style="2" bestFit="1" customWidth="1"/>
    <col min="6189" max="6189" width="8.75" style="2" bestFit="1" customWidth="1"/>
    <col min="6190" max="6190" width="7.75" style="2" customWidth="1"/>
    <col min="6191" max="6191" width="9.125" style="2" customWidth="1"/>
    <col min="6192" max="6192" width="9.875" style="2" customWidth="1"/>
    <col min="6193" max="6193" width="7.75" style="2" customWidth="1"/>
    <col min="6194" max="6194" width="9.375" style="2" customWidth="1"/>
    <col min="6195" max="6195" width="9" style="2"/>
    <col min="6196" max="6196" width="5.875" style="2" customWidth="1"/>
    <col min="6197" max="6197" width="7.125" style="2" customWidth="1"/>
    <col min="6198" max="6198" width="8.125" style="2" customWidth="1"/>
    <col min="6199" max="6199" width="10.25" style="2" customWidth="1"/>
    <col min="6200" max="6420" width="9" style="2"/>
    <col min="6421" max="6421" width="36.875" style="2" bestFit="1" customWidth="1"/>
    <col min="6422" max="6422" width="7.125" style="2" customWidth="1"/>
    <col min="6423" max="6423" width="6" style="2" customWidth="1"/>
    <col min="6424" max="6424" width="5.75" style="2" customWidth="1"/>
    <col min="6425" max="6425" width="10.5" style="2" customWidth="1"/>
    <col min="6426" max="6426" width="7.5" style="2" customWidth="1"/>
    <col min="6427" max="6427" width="6.375" style="2" customWidth="1"/>
    <col min="6428" max="6428" width="6.5" style="2" customWidth="1"/>
    <col min="6429" max="6429" width="6.375" style="2" customWidth="1"/>
    <col min="6430" max="6430" width="7.875" style="2" customWidth="1"/>
    <col min="6431" max="6431" width="7.75" style="2" customWidth="1"/>
    <col min="6432" max="6435" width="6.5" style="2" customWidth="1"/>
    <col min="6436" max="6436" width="6.875" style="2" customWidth="1"/>
    <col min="6437" max="6437" width="9" style="2"/>
    <col min="6438" max="6438" width="6.125" style="2" customWidth="1"/>
    <col min="6439" max="6439" width="7.5" style="2" customWidth="1"/>
    <col min="6440" max="6440" width="7.625" style="2" customWidth="1"/>
    <col min="6441" max="6441" width="7.75" style="2" customWidth="1"/>
    <col min="6442" max="6442" width="10.125" style="2" bestFit="1" customWidth="1"/>
    <col min="6443" max="6443" width="12" style="2" customWidth="1"/>
    <col min="6444" max="6444" width="10.25" style="2" bestFit="1" customWidth="1"/>
    <col min="6445" max="6445" width="8.75" style="2" bestFit="1" customWidth="1"/>
    <col min="6446" max="6446" width="7.75" style="2" customWidth="1"/>
    <col min="6447" max="6447" width="9.125" style="2" customWidth="1"/>
    <col min="6448" max="6448" width="9.875" style="2" customWidth="1"/>
    <col min="6449" max="6449" width="7.75" style="2" customWidth="1"/>
    <col min="6450" max="6450" width="9.375" style="2" customWidth="1"/>
    <col min="6451" max="6451" width="9" style="2"/>
    <col min="6452" max="6452" width="5.875" style="2" customWidth="1"/>
    <col min="6453" max="6453" width="7.125" style="2" customWidth="1"/>
    <col min="6454" max="6454" width="8.125" style="2" customWidth="1"/>
    <col min="6455" max="6455" width="10.25" style="2" customWidth="1"/>
    <col min="6456" max="6676" width="9" style="2"/>
    <col min="6677" max="6677" width="36.875" style="2" bestFit="1" customWidth="1"/>
    <col min="6678" max="6678" width="7.125" style="2" customWidth="1"/>
    <col min="6679" max="6679" width="6" style="2" customWidth="1"/>
    <col min="6680" max="6680" width="5.75" style="2" customWidth="1"/>
    <col min="6681" max="6681" width="10.5" style="2" customWidth="1"/>
    <col min="6682" max="6682" width="7.5" style="2" customWidth="1"/>
    <col min="6683" max="6683" width="6.375" style="2" customWidth="1"/>
    <col min="6684" max="6684" width="6.5" style="2" customWidth="1"/>
    <col min="6685" max="6685" width="6.375" style="2" customWidth="1"/>
    <col min="6686" max="6686" width="7.875" style="2" customWidth="1"/>
    <col min="6687" max="6687" width="7.75" style="2" customWidth="1"/>
    <col min="6688" max="6691" width="6.5" style="2" customWidth="1"/>
    <col min="6692" max="6692" width="6.875" style="2" customWidth="1"/>
    <col min="6693" max="6693" width="9" style="2"/>
    <col min="6694" max="6694" width="6.125" style="2" customWidth="1"/>
    <col min="6695" max="6695" width="7.5" style="2" customWidth="1"/>
    <col min="6696" max="6696" width="7.625" style="2" customWidth="1"/>
    <col min="6697" max="6697" width="7.75" style="2" customWidth="1"/>
    <col min="6698" max="6698" width="10.125" style="2" bestFit="1" customWidth="1"/>
    <col min="6699" max="6699" width="12" style="2" customWidth="1"/>
    <col min="6700" max="6700" width="10.25" style="2" bestFit="1" customWidth="1"/>
    <col min="6701" max="6701" width="8.75" style="2" bestFit="1" customWidth="1"/>
    <col min="6702" max="6702" width="7.75" style="2" customWidth="1"/>
    <col min="6703" max="6703" width="9.125" style="2" customWidth="1"/>
    <col min="6704" max="6704" width="9.875" style="2" customWidth="1"/>
    <col min="6705" max="6705" width="7.75" style="2" customWidth="1"/>
    <col min="6706" max="6706" width="9.375" style="2" customWidth="1"/>
    <col min="6707" max="6707" width="9" style="2"/>
    <col min="6708" max="6708" width="5.875" style="2" customWidth="1"/>
    <col min="6709" max="6709" width="7.125" style="2" customWidth="1"/>
    <col min="6710" max="6710" width="8.125" style="2" customWidth="1"/>
    <col min="6711" max="6711" width="10.25" style="2" customWidth="1"/>
    <col min="6712" max="6932" width="9" style="2"/>
    <col min="6933" max="6933" width="36.875" style="2" bestFit="1" customWidth="1"/>
    <col min="6934" max="6934" width="7.125" style="2" customWidth="1"/>
    <col min="6935" max="6935" width="6" style="2" customWidth="1"/>
    <col min="6936" max="6936" width="5.75" style="2" customWidth="1"/>
    <col min="6937" max="6937" width="10.5" style="2" customWidth="1"/>
    <col min="6938" max="6938" width="7.5" style="2" customWidth="1"/>
    <col min="6939" max="6939" width="6.375" style="2" customWidth="1"/>
    <col min="6940" max="6940" width="6.5" style="2" customWidth="1"/>
    <col min="6941" max="6941" width="6.375" style="2" customWidth="1"/>
    <col min="6942" max="6942" width="7.875" style="2" customWidth="1"/>
    <col min="6943" max="6943" width="7.75" style="2" customWidth="1"/>
    <col min="6944" max="6947" width="6.5" style="2" customWidth="1"/>
    <col min="6948" max="6948" width="6.875" style="2" customWidth="1"/>
    <col min="6949" max="6949" width="9" style="2"/>
    <col min="6950" max="6950" width="6.125" style="2" customWidth="1"/>
    <col min="6951" max="6951" width="7.5" style="2" customWidth="1"/>
    <col min="6952" max="6952" width="7.625" style="2" customWidth="1"/>
    <col min="6953" max="6953" width="7.75" style="2" customWidth="1"/>
    <col min="6954" max="6954" width="10.125" style="2" bestFit="1" customWidth="1"/>
    <col min="6955" max="6955" width="12" style="2" customWidth="1"/>
    <col min="6956" max="6956" width="10.25" style="2" bestFit="1" customWidth="1"/>
    <col min="6957" max="6957" width="8.75" style="2" bestFit="1" customWidth="1"/>
    <col min="6958" max="6958" width="7.75" style="2" customWidth="1"/>
    <col min="6959" max="6959" width="9.125" style="2" customWidth="1"/>
    <col min="6960" max="6960" width="9.875" style="2" customWidth="1"/>
    <col min="6961" max="6961" width="7.75" style="2" customWidth="1"/>
    <col min="6962" max="6962" width="9.375" style="2" customWidth="1"/>
    <col min="6963" max="6963" width="9" style="2"/>
    <col min="6964" max="6964" width="5.875" style="2" customWidth="1"/>
    <col min="6965" max="6965" width="7.125" style="2" customWidth="1"/>
    <col min="6966" max="6966" width="8.125" style="2" customWidth="1"/>
    <col min="6967" max="6967" width="10.25" style="2" customWidth="1"/>
    <col min="6968" max="7188" width="9" style="2"/>
    <col min="7189" max="7189" width="36.875" style="2" bestFit="1" customWidth="1"/>
    <col min="7190" max="7190" width="7.125" style="2" customWidth="1"/>
    <col min="7191" max="7191" width="6" style="2" customWidth="1"/>
    <col min="7192" max="7192" width="5.75" style="2" customWidth="1"/>
    <col min="7193" max="7193" width="10.5" style="2" customWidth="1"/>
    <col min="7194" max="7194" width="7.5" style="2" customWidth="1"/>
    <col min="7195" max="7195" width="6.375" style="2" customWidth="1"/>
    <col min="7196" max="7196" width="6.5" style="2" customWidth="1"/>
    <col min="7197" max="7197" width="6.375" style="2" customWidth="1"/>
    <col min="7198" max="7198" width="7.875" style="2" customWidth="1"/>
    <col min="7199" max="7199" width="7.75" style="2" customWidth="1"/>
    <col min="7200" max="7203" width="6.5" style="2" customWidth="1"/>
    <col min="7204" max="7204" width="6.875" style="2" customWidth="1"/>
    <col min="7205" max="7205" width="9" style="2"/>
    <col min="7206" max="7206" width="6.125" style="2" customWidth="1"/>
    <col min="7207" max="7207" width="7.5" style="2" customWidth="1"/>
    <col min="7208" max="7208" width="7.625" style="2" customWidth="1"/>
    <col min="7209" max="7209" width="7.75" style="2" customWidth="1"/>
    <col min="7210" max="7210" width="10.125" style="2" bestFit="1" customWidth="1"/>
    <col min="7211" max="7211" width="12" style="2" customWidth="1"/>
    <col min="7212" max="7212" width="10.25" style="2" bestFit="1" customWidth="1"/>
    <col min="7213" max="7213" width="8.75" style="2" bestFit="1" customWidth="1"/>
    <col min="7214" max="7214" width="7.75" style="2" customWidth="1"/>
    <col min="7215" max="7215" width="9.125" style="2" customWidth="1"/>
    <col min="7216" max="7216" width="9.875" style="2" customWidth="1"/>
    <col min="7217" max="7217" width="7.75" style="2" customWidth="1"/>
    <col min="7218" max="7218" width="9.375" style="2" customWidth="1"/>
    <col min="7219" max="7219" width="9" style="2"/>
    <col min="7220" max="7220" width="5.875" style="2" customWidth="1"/>
    <col min="7221" max="7221" width="7.125" style="2" customWidth="1"/>
    <col min="7222" max="7222" width="8.125" style="2" customWidth="1"/>
    <col min="7223" max="7223" width="10.25" style="2" customWidth="1"/>
    <col min="7224" max="7444" width="9" style="2"/>
    <col min="7445" max="7445" width="36.875" style="2" bestFit="1" customWidth="1"/>
    <col min="7446" max="7446" width="7.125" style="2" customWidth="1"/>
    <col min="7447" max="7447" width="6" style="2" customWidth="1"/>
    <col min="7448" max="7448" width="5.75" style="2" customWidth="1"/>
    <col min="7449" max="7449" width="10.5" style="2" customWidth="1"/>
    <col min="7450" max="7450" width="7.5" style="2" customWidth="1"/>
    <col min="7451" max="7451" width="6.375" style="2" customWidth="1"/>
    <col min="7452" max="7452" width="6.5" style="2" customWidth="1"/>
    <col min="7453" max="7453" width="6.375" style="2" customWidth="1"/>
    <col min="7454" max="7454" width="7.875" style="2" customWidth="1"/>
    <col min="7455" max="7455" width="7.75" style="2" customWidth="1"/>
    <col min="7456" max="7459" width="6.5" style="2" customWidth="1"/>
    <col min="7460" max="7460" width="6.875" style="2" customWidth="1"/>
    <col min="7461" max="7461" width="9" style="2"/>
    <col min="7462" max="7462" width="6.125" style="2" customWidth="1"/>
    <col min="7463" max="7463" width="7.5" style="2" customWidth="1"/>
    <col min="7464" max="7464" width="7.625" style="2" customWidth="1"/>
    <col min="7465" max="7465" width="7.75" style="2" customWidth="1"/>
    <col min="7466" max="7466" width="10.125" style="2" bestFit="1" customWidth="1"/>
    <col min="7467" max="7467" width="12" style="2" customWidth="1"/>
    <col min="7468" max="7468" width="10.25" style="2" bestFit="1" customWidth="1"/>
    <col min="7469" max="7469" width="8.75" style="2" bestFit="1" customWidth="1"/>
    <col min="7470" max="7470" width="7.75" style="2" customWidth="1"/>
    <col min="7471" max="7471" width="9.125" style="2" customWidth="1"/>
    <col min="7472" max="7472" width="9.875" style="2" customWidth="1"/>
    <col min="7473" max="7473" width="7.75" style="2" customWidth="1"/>
    <col min="7474" max="7474" width="9.375" style="2" customWidth="1"/>
    <col min="7475" max="7475" width="9" style="2"/>
    <col min="7476" max="7476" width="5.875" style="2" customWidth="1"/>
    <col min="7477" max="7477" width="7.125" style="2" customWidth="1"/>
    <col min="7478" max="7478" width="8.125" style="2" customWidth="1"/>
    <col min="7479" max="7479" width="10.25" style="2" customWidth="1"/>
    <col min="7480" max="7700" width="9" style="2"/>
    <col min="7701" max="7701" width="36.875" style="2" bestFit="1" customWidth="1"/>
    <col min="7702" max="7702" width="7.125" style="2" customWidth="1"/>
    <col min="7703" max="7703" width="6" style="2" customWidth="1"/>
    <col min="7704" max="7704" width="5.75" style="2" customWidth="1"/>
    <col min="7705" max="7705" width="10.5" style="2" customWidth="1"/>
    <col min="7706" max="7706" width="7.5" style="2" customWidth="1"/>
    <col min="7707" max="7707" width="6.375" style="2" customWidth="1"/>
    <col min="7708" max="7708" width="6.5" style="2" customWidth="1"/>
    <col min="7709" max="7709" width="6.375" style="2" customWidth="1"/>
    <col min="7710" max="7710" width="7.875" style="2" customWidth="1"/>
    <col min="7711" max="7711" width="7.75" style="2" customWidth="1"/>
    <col min="7712" max="7715" width="6.5" style="2" customWidth="1"/>
    <col min="7716" max="7716" width="6.875" style="2" customWidth="1"/>
    <col min="7717" max="7717" width="9" style="2"/>
    <col min="7718" max="7718" width="6.125" style="2" customWidth="1"/>
    <col min="7719" max="7719" width="7.5" style="2" customWidth="1"/>
    <col min="7720" max="7720" width="7.625" style="2" customWidth="1"/>
    <col min="7721" max="7721" width="7.75" style="2" customWidth="1"/>
    <col min="7722" max="7722" width="10.125" style="2" bestFit="1" customWidth="1"/>
    <col min="7723" max="7723" width="12" style="2" customWidth="1"/>
    <col min="7724" max="7724" width="10.25" style="2" bestFit="1" customWidth="1"/>
    <col min="7725" max="7725" width="8.75" style="2" bestFit="1" customWidth="1"/>
    <col min="7726" max="7726" width="7.75" style="2" customWidth="1"/>
    <col min="7727" max="7727" width="9.125" style="2" customWidth="1"/>
    <col min="7728" max="7728" width="9.875" style="2" customWidth="1"/>
    <col min="7729" max="7729" width="7.75" style="2" customWidth="1"/>
    <col min="7730" max="7730" width="9.375" style="2" customWidth="1"/>
    <col min="7731" max="7731" width="9" style="2"/>
    <col min="7732" max="7732" width="5.875" style="2" customWidth="1"/>
    <col min="7733" max="7733" width="7.125" style="2" customWidth="1"/>
    <col min="7734" max="7734" width="8.125" style="2" customWidth="1"/>
    <col min="7735" max="7735" width="10.25" style="2" customWidth="1"/>
    <col min="7736" max="7956" width="9" style="2"/>
    <col min="7957" max="7957" width="36.875" style="2" bestFit="1" customWidth="1"/>
    <col min="7958" max="7958" width="7.125" style="2" customWidth="1"/>
    <col min="7959" max="7959" width="6" style="2" customWidth="1"/>
    <col min="7960" max="7960" width="5.75" style="2" customWidth="1"/>
    <col min="7961" max="7961" width="10.5" style="2" customWidth="1"/>
    <col min="7962" max="7962" width="7.5" style="2" customWidth="1"/>
    <col min="7963" max="7963" width="6.375" style="2" customWidth="1"/>
    <col min="7964" max="7964" width="6.5" style="2" customWidth="1"/>
    <col min="7965" max="7965" width="6.375" style="2" customWidth="1"/>
    <col min="7966" max="7966" width="7.875" style="2" customWidth="1"/>
    <col min="7967" max="7967" width="7.75" style="2" customWidth="1"/>
    <col min="7968" max="7971" width="6.5" style="2" customWidth="1"/>
    <col min="7972" max="7972" width="6.875" style="2" customWidth="1"/>
    <col min="7973" max="7973" width="9" style="2"/>
    <col min="7974" max="7974" width="6.125" style="2" customWidth="1"/>
    <col min="7975" max="7975" width="7.5" style="2" customWidth="1"/>
    <col min="7976" max="7976" width="7.625" style="2" customWidth="1"/>
    <col min="7977" max="7977" width="7.75" style="2" customWidth="1"/>
    <col min="7978" max="7978" width="10.125" style="2" bestFit="1" customWidth="1"/>
    <col min="7979" max="7979" width="12" style="2" customWidth="1"/>
    <col min="7980" max="7980" width="10.25" style="2" bestFit="1" customWidth="1"/>
    <col min="7981" max="7981" width="8.75" style="2" bestFit="1" customWidth="1"/>
    <col min="7982" max="7982" width="7.75" style="2" customWidth="1"/>
    <col min="7983" max="7983" width="9.125" style="2" customWidth="1"/>
    <col min="7984" max="7984" width="9.875" style="2" customWidth="1"/>
    <col min="7985" max="7985" width="7.75" style="2" customWidth="1"/>
    <col min="7986" max="7986" width="9.375" style="2" customWidth="1"/>
    <col min="7987" max="7987" width="9" style="2"/>
    <col min="7988" max="7988" width="5.875" style="2" customWidth="1"/>
    <col min="7989" max="7989" width="7.125" style="2" customWidth="1"/>
    <col min="7990" max="7990" width="8.125" style="2" customWidth="1"/>
    <col min="7991" max="7991" width="10.25" style="2" customWidth="1"/>
    <col min="7992" max="8212" width="9" style="2"/>
    <col min="8213" max="8213" width="36.875" style="2" bestFit="1" customWidth="1"/>
    <col min="8214" max="8214" width="7.125" style="2" customWidth="1"/>
    <col min="8215" max="8215" width="6" style="2" customWidth="1"/>
    <col min="8216" max="8216" width="5.75" style="2" customWidth="1"/>
    <col min="8217" max="8217" width="10.5" style="2" customWidth="1"/>
    <col min="8218" max="8218" width="7.5" style="2" customWidth="1"/>
    <col min="8219" max="8219" width="6.375" style="2" customWidth="1"/>
    <col min="8220" max="8220" width="6.5" style="2" customWidth="1"/>
    <col min="8221" max="8221" width="6.375" style="2" customWidth="1"/>
    <col min="8222" max="8222" width="7.875" style="2" customWidth="1"/>
    <col min="8223" max="8223" width="7.75" style="2" customWidth="1"/>
    <col min="8224" max="8227" width="6.5" style="2" customWidth="1"/>
    <col min="8228" max="8228" width="6.875" style="2" customWidth="1"/>
    <col min="8229" max="8229" width="9" style="2"/>
    <col min="8230" max="8230" width="6.125" style="2" customWidth="1"/>
    <col min="8231" max="8231" width="7.5" style="2" customWidth="1"/>
    <col min="8232" max="8232" width="7.625" style="2" customWidth="1"/>
    <col min="8233" max="8233" width="7.75" style="2" customWidth="1"/>
    <col min="8234" max="8234" width="10.125" style="2" bestFit="1" customWidth="1"/>
    <col min="8235" max="8235" width="12" style="2" customWidth="1"/>
    <col min="8236" max="8236" width="10.25" style="2" bestFit="1" customWidth="1"/>
    <col min="8237" max="8237" width="8.75" style="2" bestFit="1" customWidth="1"/>
    <col min="8238" max="8238" width="7.75" style="2" customWidth="1"/>
    <col min="8239" max="8239" width="9.125" style="2" customWidth="1"/>
    <col min="8240" max="8240" width="9.875" style="2" customWidth="1"/>
    <col min="8241" max="8241" width="7.75" style="2" customWidth="1"/>
    <col min="8242" max="8242" width="9.375" style="2" customWidth="1"/>
    <col min="8243" max="8243" width="9" style="2"/>
    <col min="8244" max="8244" width="5.875" style="2" customWidth="1"/>
    <col min="8245" max="8245" width="7.125" style="2" customWidth="1"/>
    <col min="8246" max="8246" width="8.125" style="2" customWidth="1"/>
    <col min="8247" max="8247" width="10.25" style="2" customWidth="1"/>
    <col min="8248" max="8468" width="9" style="2"/>
    <col min="8469" max="8469" width="36.875" style="2" bestFit="1" customWidth="1"/>
    <col min="8470" max="8470" width="7.125" style="2" customWidth="1"/>
    <col min="8471" max="8471" width="6" style="2" customWidth="1"/>
    <col min="8472" max="8472" width="5.75" style="2" customWidth="1"/>
    <col min="8473" max="8473" width="10.5" style="2" customWidth="1"/>
    <col min="8474" max="8474" width="7.5" style="2" customWidth="1"/>
    <col min="8475" max="8475" width="6.375" style="2" customWidth="1"/>
    <col min="8476" max="8476" width="6.5" style="2" customWidth="1"/>
    <col min="8477" max="8477" width="6.375" style="2" customWidth="1"/>
    <col min="8478" max="8478" width="7.875" style="2" customWidth="1"/>
    <col min="8479" max="8479" width="7.75" style="2" customWidth="1"/>
    <col min="8480" max="8483" width="6.5" style="2" customWidth="1"/>
    <col min="8484" max="8484" width="6.875" style="2" customWidth="1"/>
    <col min="8485" max="8485" width="9" style="2"/>
    <col min="8486" max="8486" width="6.125" style="2" customWidth="1"/>
    <col min="8487" max="8487" width="7.5" style="2" customWidth="1"/>
    <col min="8488" max="8488" width="7.625" style="2" customWidth="1"/>
    <col min="8489" max="8489" width="7.75" style="2" customWidth="1"/>
    <col min="8490" max="8490" width="10.125" style="2" bestFit="1" customWidth="1"/>
    <col min="8491" max="8491" width="12" style="2" customWidth="1"/>
    <col min="8492" max="8492" width="10.25" style="2" bestFit="1" customWidth="1"/>
    <col min="8493" max="8493" width="8.75" style="2" bestFit="1" customWidth="1"/>
    <col min="8494" max="8494" width="7.75" style="2" customWidth="1"/>
    <col min="8495" max="8495" width="9.125" style="2" customWidth="1"/>
    <col min="8496" max="8496" width="9.875" style="2" customWidth="1"/>
    <col min="8497" max="8497" width="7.75" style="2" customWidth="1"/>
    <col min="8498" max="8498" width="9.375" style="2" customWidth="1"/>
    <col min="8499" max="8499" width="9" style="2"/>
    <col min="8500" max="8500" width="5.875" style="2" customWidth="1"/>
    <col min="8501" max="8501" width="7.125" style="2" customWidth="1"/>
    <col min="8502" max="8502" width="8.125" style="2" customWidth="1"/>
    <col min="8503" max="8503" width="10.25" style="2" customWidth="1"/>
    <col min="8504" max="8724" width="9" style="2"/>
    <col min="8725" max="8725" width="36.875" style="2" bestFit="1" customWidth="1"/>
    <col min="8726" max="8726" width="7.125" style="2" customWidth="1"/>
    <col min="8727" max="8727" width="6" style="2" customWidth="1"/>
    <col min="8728" max="8728" width="5.75" style="2" customWidth="1"/>
    <col min="8729" max="8729" width="10.5" style="2" customWidth="1"/>
    <col min="8730" max="8730" width="7.5" style="2" customWidth="1"/>
    <col min="8731" max="8731" width="6.375" style="2" customWidth="1"/>
    <col min="8732" max="8732" width="6.5" style="2" customWidth="1"/>
    <col min="8733" max="8733" width="6.375" style="2" customWidth="1"/>
    <col min="8734" max="8734" width="7.875" style="2" customWidth="1"/>
    <col min="8735" max="8735" width="7.75" style="2" customWidth="1"/>
    <col min="8736" max="8739" width="6.5" style="2" customWidth="1"/>
    <col min="8740" max="8740" width="6.875" style="2" customWidth="1"/>
    <col min="8741" max="8741" width="9" style="2"/>
    <col min="8742" max="8742" width="6.125" style="2" customWidth="1"/>
    <col min="8743" max="8743" width="7.5" style="2" customWidth="1"/>
    <col min="8744" max="8744" width="7.625" style="2" customWidth="1"/>
    <col min="8745" max="8745" width="7.75" style="2" customWidth="1"/>
    <col min="8746" max="8746" width="10.125" style="2" bestFit="1" customWidth="1"/>
    <col min="8747" max="8747" width="12" style="2" customWidth="1"/>
    <col min="8748" max="8748" width="10.25" style="2" bestFit="1" customWidth="1"/>
    <col min="8749" max="8749" width="8.75" style="2" bestFit="1" customWidth="1"/>
    <col min="8750" max="8750" width="7.75" style="2" customWidth="1"/>
    <col min="8751" max="8751" width="9.125" style="2" customWidth="1"/>
    <col min="8752" max="8752" width="9.875" style="2" customWidth="1"/>
    <col min="8753" max="8753" width="7.75" style="2" customWidth="1"/>
    <col min="8754" max="8754" width="9.375" style="2" customWidth="1"/>
    <col min="8755" max="8755" width="9" style="2"/>
    <col min="8756" max="8756" width="5.875" style="2" customWidth="1"/>
    <col min="8757" max="8757" width="7.125" style="2" customWidth="1"/>
    <col min="8758" max="8758" width="8.125" style="2" customWidth="1"/>
    <col min="8759" max="8759" width="10.25" style="2" customWidth="1"/>
    <col min="8760" max="8980" width="9" style="2"/>
    <col min="8981" max="8981" width="36.875" style="2" bestFit="1" customWidth="1"/>
    <col min="8982" max="8982" width="7.125" style="2" customWidth="1"/>
    <col min="8983" max="8983" width="6" style="2" customWidth="1"/>
    <col min="8984" max="8984" width="5.75" style="2" customWidth="1"/>
    <col min="8985" max="8985" width="10.5" style="2" customWidth="1"/>
    <col min="8986" max="8986" width="7.5" style="2" customWidth="1"/>
    <col min="8987" max="8987" width="6.375" style="2" customWidth="1"/>
    <col min="8988" max="8988" width="6.5" style="2" customWidth="1"/>
    <col min="8989" max="8989" width="6.375" style="2" customWidth="1"/>
    <col min="8990" max="8990" width="7.875" style="2" customWidth="1"/>
    <col min="8991" max="8991" width="7.75" style="2" customWidth="1"/>
    <col min="8992" max="8995" width="6.5" style="2" customWidth="1"/>
    <col min="8996" max="8996" width="6.875" style="2" customWidth="1"/>
    <col min="8997" max="8997" width="9" style="2"/>
    <col min="8998" max="8998" width="6.125" style="2" customWidth="1"/>
    <col min="8999" max="8999" width="7.5" style="2" customWidth="1"/>
    <col min="9000" max="9000" width="7.625" style="2" customWidth="1"/>
    <col min="9001" max="9001" width="7.75" style="2" customWidth="1"/>
    <col min="9002" max="9002" width="10.125" style="2" bestFit="1" customWidth="1"/>
    <col min="9003" max="9003" width="12" style="2" customWidth="1"/>
    <col min="9004" max="9004" width="10.25" style="2" bestFit="1" customWidth="1"/>
    <col min="9005" max="9005" width="8.75" style="2" bestFit="1" customWidth="1"/>
    <col min="9006" max="9006" width="7.75" style="2" customWidth="1"/>
    <col min="9007" max="9007" width="9.125" style="2" customWidth="1"/>
    <col min="9008" max="9008" width="9.875" style="2" customWidth="1"/>
    <col min="9009" max="9009" width="7.75" style="2" customWidth="1"/>
    <col min="9010" max="9010" width="9.375" style="2" customWidth="1"/>
    <col min="9011" max="9011" width="9" style="2"/>
    <col min="9012" max="9012" width="5.875" style="2" customWidth="1"/>
    <col min="9013" max="9013" width="7.125" style="2" customWidth="1"/>
    <col min="9014" max="9014" width="8.125" style="2" customWidth="1"/>
    <col min="9015" max="9015" width="10.25" style="2" customWidth="1"/>
    <col min="9016" max="9236" width="9" style="2"/>
    <col min="9237" max="9237" width="36.875" style="2" bestFit="1" customWidth="1"/>
    <col min="9238" max="9238" width="7.125" style="2" customWidth="1"/>
    <col min="9239" max="9239" width="6" style="2" customWidth="1"/>
    <col min="9240" max="9240" width="5.75" style="2" customWidth="1"/>
    <col min="9241" max="9241" width="10.5" style="2" customWidth="1"/>
    <col min="9242" max="9242" width="7.5" style="2" customWidth="1"/>
    <col min="9243" max="9243" width="6.375" style="2" customWidth="1"/>
    <col min="9244" max="9244" width="6.5" style="2" customWidth="1"/>
    <col min="9245" max="9245" width="6.375" style="2" customWidth="1"/>
    <col min="9246" max="9246" width="7.875" style="2" customWidth="1"/>
    <col min="9247" max="9247" width="7.75" style="2" customWidth="1"/>
    <col min="9248" max="9251" width="6.5" style="2" customWidth="1"/>
    <col min="9252" max="9252" width="6.875" style="2" customWidth="1"/>
    <col min="9253" max="9253" width="9" style="2"/>
    <col min="9254" max="9254" width="6.125" style="2" customWidth="1"/>
    <col min="9255" max="9255" width="7.5" style="2" customWidth="1"/>
    <col min="9256" max="9256" width="7.625" style="2" customWidth="1"/>
    <col min="9257" max="9257" width="7.75" style="2" customWidth="1"/>
    <col min="9258" max="9258" width="10.125" style="2" bestFit="1" customWidth="1"/>
    <col min="9259" max="9259" width="12" style="2" customWidth="1"/>
    <col min="9260" max="9260" width="10.25" style="2" bestFit="1" customWidth="1"/>
    <col min="9261" max="9261" width="8.75" style="2" bestFit="1" customWidth="1"/>
    <col min="9262" max="9262" width="7.75" style="2" customWidth="1"/>
    <col min="9263" max="9263" width="9.125" style="2" customWidth="1"/>
    <col min="9264" max="9264" width="9.875" style="2" customWidth="1"/>
    <col min="9265" max="9265" width="7.75" style="2" customWidth="1"/>
    <col min="9266" max="9266" width="9.375" style="2" customWidth="1"/>
    <col min="9267" max="9267" width="9" style="2"/>
    <col min="9268" max="9268" width="5.875" style="2" customWidth="1"/>
    <col min="9269" max="9269" width="7.125" style="2" customWidth="1"/>
    <col min="9270" max="9270" width="8.125" style="2" customWidth="1"/>
    <col min="9271" max="9271" width="10.25" style="2" customWidth="1"/>
    <col min="9272" max="9492" width="9" style="2"/>
    <col min="9493" max="9493" width="36.875" style="2" bestFit="1" customWidth="1"/>
    <col min="9494" max="9494" width="7.125" style="2" customWidth="1"/>
    <col min="9495" max="9495" width="6" style="2" customWidth="1"/>
    <col min="9496" max="9496" width="5.75" style="2" customWidth="1"/>
    <col min="9497" max="9497" width="10.5" style="2" customWidth="1"/>
    <col min="9498" max="9498" width="7.5" style="2" customWidth="1"/>
    <col min="9499" max="9499" width="6.375" style="2" customWidth="1"/>
    <col min="9500" max="9500" width="6.5" style="2" customWidth="1"/>
    <col min="9501" max="9501" width="6.375" style="2" customWidth="1"/>
    <col min="9502" max="9502" width="7.875" style="2" customWidth="1"/>
    <col min="9503" max="9503" width="7.75" style="2" customWidth="1"/>
    <col min="9504" max="9507" width="6.5" style="2" customWidth="1"/>
    <col min="9508" max="9508" width="6.875" style="2" customWidth="1"/>
    <col min="9509" max="9509" width="9" style="2"/>
    <col min="9510" max="9510" width="6.125" style="2" customWidth="1"/>
    <col min="9511" max="9511" width="7.5" style="2" customWidth="1"/>
    <col min="9512" max="9512" width="7.625" style="2" customWidth="1"/>
    <col min="9513" max="9513" width="7.75" style="2" customWidth="1"/>
    <col min="9514" max="9514" width="10.125" style="2" bestFit="1" customWidth="1"/>
    <col min="9515" max="9515" width="12" style="2" customWidth="1"/>
    <col min="9516" max="9516" width="10.25" style="2" bestFit="1" customWidth="1"/>
    <col min="9517" max="9517" width="8.75" style="2" bestFit="1" customWidth="1"/>
    <col min="9518" max="9518" width="7.75" style="2" customWidth="1"/>
    <col min="9519" max="9519" width="9.125" style="2" customWidth="1"/>
    <col min="9520" max="9520" width="9.875" style="2" customWidth="1"/>
    <col min="9521" max="9521" width="7.75" style="2" customWidth="1"/>
    <col min="9522" max="9522" width="9.375" style="2" customWidth="1"/>
    <col min="9523" max="9523" width="9" style="2"/>
    <col min="9524" max="9524" width="5.875" style="2" customWidth="1"/>
    <col min="9525" max="9525" width="7.125" style="2" customWidth="1"/>
    <col min="9526" max="9526" width="8.125" style="2" customWidth="1"/>
    <col min="9527" max="9527" width="10.25" style="2" customWidth="1"/>
    <col min="9528" max="9748" width="9" style="2"/>
    <col min="9749" max="9749" width="36.875" style="2" bestFit="1" customWidth="1"/>
    <col min="9750" max="9750" width="7.125" style="2" customWidth="1"/>
    <col min="9751" max="9751" width="6" style="2" customWidth="1"/>
    <col min="9752" max="9752" width="5.75" style="2" customWidth="1"/>
    <col min="9753" max="9753" width="10.5" style="2" customWidth="1"/>
    <col min="9754" max="9754" width="7.5" style="2" customWidth="1"/>
    <col min="9755" max="9755" width="6.375" style="2" customWidth="1"/>
    <col min="9756" max="9756" width="6.5" style="2" customWidth="1"/>
    <col min="9757" max="9757" width="6.375" style="2" customWidth="1"/>
    <col min="9758" max="9758" width="7.875" style="2" customWidth="1"/>
    <col min="9759" max="9759" width="7.75" style="2" customWidth="1"/>
    <col min="9760" max="9763" width="6.5" style="2" customWidth="1"/>
    <col min="9764" max="9764" width="6.875" style="2" customWidth="1"/>
    <col min="9765" max="9765" width="9" style="2"/>
    <col min="9766" max="9766" width="6.125" style="2" customWidth="1"/>
    <col min="9767" max="9767" width="7.5" style="2" customWidth="1"/>
    <col min="9768" max="9768" width="7.625" style="2" customWidth="1"/>
    <col min="9769" max="9769" width="7.75" style="2" customWidth="1"/>
    <col min="9770" max="9770" width="10.125" style="2" bestFit="1" customWidth="1"/>
    <col min="9771" max="9771" width="12" style="2" customWidth="1"/>
    <col min="9772" max="9772" width="10.25" style="2" bestFit="1" customWidth="1"/>
    <col min="9773" max="9773" width="8.75" style="2" bestFit="1" customWidth="1"/>
    <col min="9774" max="9774" width="7.75" style="2" customWidth="1"/>
    <col min="9775" max="9775" width="9.125" style="2" customWidth="1"/>
    <col min="9776" max="9776" width="9.875" style="2" customWidth="1"/>
    <col min="9777" max="9777" width="7.75" style="2" customWidth="1"/>
    <col min="9778" max="9778" width="9.375" style="2" customWidth="1"/>
    <col min="9779" max="9779" width="9" style="2"/>
    <col min="9780" max="9780" width="5.875" style="2" customWidth="1"/>
    <col min="9781" max="9781" width="7.125" style="2" customWidth="1"/>
    <col min="9782" max="9782" width="8.125" style="2" customWidth="1"/>
    <col min="9783" max="9783" width="10.25" style="2" customWidth="1"/>
    <col min="9784" max="10004" width="9" style="2"/>
    <col min="10005" max="10005" width="36.875" style="2" bestFit="1" customWidth="1"/>
    <col min="10006" max="10006" width="7.125" style="2" customWidth="1"/>
    <col min="10007" max="10007" width="6" style="2" customWidth="1"/>
    <col min="10008" max="10008" width="5.75" style="2" customWidth="1"/>
    <col min="10009" max="10009" width="10.5" style="2" customWidth="1"/>
    <col min="10010" max="10010" width="7.5" style="2" customWidth="1"/>
    <col min="10011" max="10011" width="6.375" style="2" customWidth="1"/>
    <col min="10012" max="10012" width="6.5" style="2" customWidth="1"/>
    <col min="10013" max="10013" width="6.375" style="2" customWidth="1"/>
    <col min="10014" max="10014" width="7.875" style="2" customWidth="1"/>
    <col min="10015" max="10015" width="7.75" style="2" customWidth="1"/>
    <col min="10016" max="10019" width="6.5" style="2" customWidth="1"/>
    <col min="10020" max="10020" width="6.875" style="2" customWidth="1"/>
    <col min="10021" max="10021" width="9" style="2"/>
    <col min="10022" max="10022" width="6.125" style="2" customWidth="1"/>
    <col min="10023" max="10023" width="7.5" style="2" customWidth="1"/>
    <col min="10024" max="10024" width="7.625" style="2" customWidth="1"/>
    <col min="10025" max="10025" width="7.75" style="2" customWidth="1"/>
    <col min="10026" max="10026" width="10.125" style="2" bestFit="1" customWidth="1"/>
    <col min="10027" max="10027" width="12" style="2" customWidth="1"/>
    <col min="10028" max="10028" width="10.25" style="2" bestFit="1" customWidth="1"/>
    <col min="10029" max="10029" width="8.75" style="2" bestFit="1" customWidth="1"/>
    <col min="10030" max="10030" width="7.75" style="2" customWidth="1"/>
    <col min="10031" max="10031" width="9.125" style="2" customWidth="1"/>
    <col min="10032" max="10032" width="9.875" style="2" customWidth="1"/>
    <col min="10033" max="10033" width="7.75" style="2" customWidth="1"/>
    <col min="10034" max="10034" width="9.375" style="2" customWidth="1"/>
    <col min="10035" max="10035" width="9" style="2"/>
    <col min="10036" max="10036" width="5.875" style="2" customWidth="1"/>
    <col min="10037" max="10037" width="7.125" style="2" customWidth="1"/>
    <col min="10038" max="10038" width="8.125" style="2" customWidth="1"/>
    <col min="10039" max="10039" width="10.25" style="2" customWidth="1"/>
    <col min="10040" max="10260" width="9" style="2"/>
    <col min="10261" max="10261" width="36.875" style="2" bestFit="1" customWidth="1"/>
    <col min="10262" max="10262" width="7.125" style="2" customWidth="1"/>
    <col min="10263" max="10263" width="6" style="2" customWidth="1"/>
    <col min="10264" max="10264" width="5.75" style="2" customWidth="1"/>
    <col min="10265" max="10265" width="10.5" style="2" customWidth="1"/>
    <col min="10266" max="10266" width="7.5" style="2" customWidth="1"/>
    <col min="10267" max="10267" width="6.375" style="2" customWidth="1"/>
    <col min="10268" max="10268" width="6.5" style="2" customWidth="1"/>
    <col min="10269" max="10269" width="6.375" style="2" customWidth="1"/>
    <col min="10270" max="10270" width="7.875" style="2" customWidth="1"/>
    <col min="10271" max="10271" width="7.75" style="2" customWidth="1"/>
    <col min="10272" max="10275" width="6.5" style="2" customWidth="1"/>
    <col min="10276" max="10276" width="6.875" style="2" customWidth="1"/>
    <col min="10277" max="10277" width="9" style="2"/>
    <col min="10278" max="10278" width="6.125" style="2" customWidth="1"/>
    <col min="10279" max="10279" width="7.5" style="2" customWidth="1"/>
    <col min="10280" max="10280" width="7.625" style="2" customWidth="1"/>
    <col min="10281" max="10281" width="7.75" style="2" customWidth="1"/>
    <col min="10282" max="10282" width="10.125" style="2" bestFit="1" customWidth="1"/>
    <col min="10283" max="10283" width="12" style="2" customWidth="1"/>
    <col min="10284" max="10284" width="10.25" style="2" bestFit="1" customWidth="1"/>
    <col min="10285" max="10285" width="8.75" style="2" bestFit="1" customWidth="1"/>
    <col min="10286" max="10286" width="7.75" style="2" customWidth="1"/>
    <col min="10287" max="10287" width="9.125" style="2" customWidth="1"/>
    <col min="10288" max="10288" width="9.875" style="2" customWidth="1"/>
    <col min="10289" max="10289" width="7.75" style="2" customWidth="1"/>
    <col min="10290" max="10290" width="9.375" style="2" customWidth="1"/>
    <col min="10291" max="10291" width="9" style="2"/>
    <col min="10292" max="10292" width="5.875" style="2" customWidth="1"/>
    <col min="10293" max="10293" width="7.125" style="2" customWidth="1"/>
    <col min="10294" max="10294" width="8.125" style="2" customWidth="1"/>
    <col min="10295" max="10295" width="10.25" style="2" customWidth="1"/>
    <col min="10296" max="10516" width="9" style="2"/>
    <col min="10517" max="10517" width="36.875" style="2" bestFit="1" customWidth="1"/>
    <col min="10518" max="10518" width="7.125" style="2" customWidth="1"/>
    <col min="10519" max="10519" width="6" style="2" customWidth="1"/>
    <col min="10520" max="10520" width="5.75" style="2" customWidth="1"/>
    <col min="10521" max="10521" width="10.5" style="2" customWidth="1"/>
    <col min="10522" max="10522" width="7.5" style="2" customWidth="1"/>
    <col min="10523" max="10523" width="6.375" style="2" customWidth="1"/>
    <col min="10524" max="10524" width="6.5" style="2" customWidth="1"/>
    <col min="10525" max="10525" width="6.375" style="2" customWidth="1"/>
    <col min="10526" max="10526" width="7.875" style="2" customWidth="1"/>
    <col min="10527" max="10527" width="7.75" style="2" customWidth="1"/>
    <col min="10528" max="10531" width="6.5" style="2" customWidth="1"/>
    <col min="10532" max="10532" width="6.875" style="2" customWidth="1"/>
    <col min="10533" max="10533" width="9" style="2"/>
    <col min="10534" max="10534" width="6.125" style="2" customWidth="1"/>
    <col min="10535" max="10535" width="7.5" style="2" customWidth="1"/>
    <col min="10536" max="10536" width="7.625" style="2" customWidth="1"/>
    <col min="10537" max="10537" width="7.75" style="2" customWidth="1"/>
    <col min="10538" max="10538" width="10.125" style="2" bestFit="1" customWidth="1"/>
    <col min="10539" max="10539" width="12" style="2" customWidth="1"/>
    <col min="10540" max="10540" width="10.25" style="2" bestFit="1" customWidth="1"/>
    <col min="10541" max="10541" width="8.75" style="2" bestFit="1" customWidth="1"/>
    <col min="10542" max="10542" width="7.75" style="2" customWidth="1"/>
    <col min="10543" max="10543" width="9.125" style="2" customWidth="1"/>
    <col min="10544" max="10544" width="9.875" style="2" customWidth="1"/>
    <col min="10545" max="10545" width="7.75" style="2" customWidth="1"/>
    <col min="10546" max="10546" width="9.375" style="2" customWidth="1"/>
    <col min="10547" max="10547" width="9" style="2"/>
    <col min="10548" max="10548" width="5.875" style="2" customWidth="1"/>
    <col min="10549" max="10549" width="7.125" style="2" customWidth="1"/>
    <col min="10550" max="10550" width="8.125" style="2" customWidth="1"/>
    <col min="10551" max="10551" width="10.25" style="2" customWidth="1"/>
    <col min="10552" max="10772" width="9" style="2"/>
    <col min="10773" max="10773" width="36.875" style="2" bestFit="1" customWidth="1"/>
    <col min="10774" max="10774" width="7.125" style="2" customWidth="1"/>
    <col min="10775" max="10775" width="6" style="2" customWidth="1"/>
    <col min="10776" max="10776" width="5.75" style="2" customWidth="1"/>
    <col min="10777" max="10777" width="10.5" style="2" customWidth="1"/>
    <col min="10778" max="10778" width="7.5" style="2" customWidth="1"/>
    <col min="10779" max="10779" width="6.375" style="2" customWidth="1"/>
    <col min="10780" max="10780" width="6.5" style="2" customWidth="1"/>
    <col min="10781" max="10781" width="6.375" style="2" customWidth="1"/>
    <col min="10782" max="10782" width="7.875" style="2" customWidth="1"/>
    <col min="10783" max="10783" width="7.75" style="2" customWidth="1"/>
    <col min="10784" max="10787" width="6.5" style="2" customWidth="1"/>
    <col min="10788" max="10788" width="6.875" style="2" customWidth="1"/>
    <col min="10789" max="10789" width="9" style="2"/>
    <col min="10790" max="10790" width="6.125" style="2" customWidth="1"/>
    <col min="10791" max="10791" width="7.5" style="2" customWidth="1"/>
    <col min="10792" max="10792" width="7.625" style="2" customWidth="1"/>
    <col min="10793" max="10793" width="7.75" style="2" customWidth="1"/>
    <col min="10794" max="10794" width="10.125" style="2" bestFit="1" customWidth="1"/>
    <col min="10795" max="10795" width="12" style="2" customWidth="1"/>
    <col min="10796" max="10796" width="10.25" style="2" bestFit="1" customWidth="1"/>
    <col min="10797" max="10797" width="8.75" style="2" bestFit="1" customWidth="1"/>
    <col min="10798" max="10798" width="7.75" style="2" customWidth="1"/>
    <col min="10799" max="10799" width="9.125" style="2" customWidth="1"/>
    <col min="10800" max="10800" width="9.875" style="2" customWidth="1"/>
    <col min="10801" max="10801" width="7.75" style="2" customWidth="1"/>
    <col min="10802" max="10802" width="9.375" style="2" customWidth="1"/>
    <col min="10803" max="10803" width="9" style="2"/>
    <col min="10804" max="10804" width="5.875" style="2" customWidth="1"/>
    <col min="10805" max="10805" width="7.125" style="2" customWidth="1"/>
    <col min="10806" max="10806" width="8.125" style="2" customWidth="1"/>
    <col min="10807" max="10807" width="10.25" style="2" customWidth="1"/>
    <col min="10808" max="11028" width="9" style="2"/>
    <col min="11029" max="11029" width="36.875" style="2" bestFit="1" customWidth="1"/>
    <col min="11030" max="11030" width="7.125" style="2" customWidth="1"/>
    <col min="11031" max="11031" width="6" style="2" customWidth="1"/>
    <col min="11032" max="11032" width="5.75" style="2" customWidth="1"/>
    <col min="11033" max="11033" width="10.5" style="2" customWidth="1"/>
    <col min="11034" max="11034" width="7.5" style="2" customWidth="1"/>
    <col min="11035" max="11035" width="6.375" style="2" customWidth="1"/>
    <col min="11036" max="11036" width="6.5" style="2" customWidth="1"/>
    <col min="11037" max="11037" width="6.375" style="2" customWidth="1"/>
    <col min="11038" max="11038" width="7.875" style="2" customWidth="1"/>
    <col min="11039" max="11039" width="7.75" style="2" customWidth="1"/>
    <col min="11040" max="11043" width="6.5" style="2" customWidth="1"/>
    <col min="11044" max="11044" width="6.875" style="2" customWidth="1"/>
    <col min="11045" max="11045" width="9" style="2"/>
    <col min="11046" max="11046" width="6.125" style="2" customWidth="1"/>
    <col min="11047" max="11047" width="7.5" style="2" customWidth="1"/>
    <col min="11048" max="11048" width="7.625" style="2" customWidth="1"/>
    <col min="11049" max="11049" width="7.75" style="2" customWidth="1"/>
    <col min="11050" max="11050" width="10.125" style="2" bestFit="1" customWidth="1"/>
    <col min="11051" max="11051" width="12" style="2" customWidth="1"/>
    <col min="11052" max="11052" width="10.25" style="2" bestFit="1" customWidth="1"/>
    <col min="11053" max="11053" width="8.75" style="2" bestFit="1" customWidth="1"/>
    <col min="11054" max="11054" width="7.75" style="2" customWidth="1"/>
    <col min="11055" max="11055" width="9.125" style="2" customWidth="1"/>
    <col min="11056" max="11056" width="9.875" style="2" customWidth="1"/>
    <col min="11057" max="11057" width="7.75" style="2" customWidth="1"/>
    <col min="11058" max="11058" width="9.375" style="2" customWidth="1"/>
    <col min="11059" max="11059" width="9" style="2"/>
    <col min="11060" max="11060" width="5.875" style="2" customWidth="1"/>
    <col min="11061" max="11061" width="7.125" style="2" customWidth="1"/>
    <col min="11062" max="11062" width="8.125" style="2" customWidth="1"/>
    <col min="11063" max="11063" width="10.25" style="2" customWidth="1"/>
    <col min="11064" max="11284" width="9" style="2"/>
    <col min="11285" max="11285" width="36.875" style="2" bestFit="1" customWidth="1"/>
    <col min="11286" max="11286" width="7.125" style="2" customWidth="1"/>
    <col min="11287" max="11287" width="6" style="2" customWidth="1"/>
    <col min="11288" max="11288" width="5.75" style="2" customWidth="1"/>
    <col min="11289" max="11289" width="10.5" style="2" customWidth="1"/>
    <col min="11290" max="11290" width="7.5" style="2" customWidth="1"/>
    <col min="11291" max="11291" width="6.375" style="2" customWidth="1"/>
    <col min="11292" max="11292" width="6.5" style="2" customWidth="1"/>
    <col min="11293" max="11293" width="6.375" style="2" customWidth="1"/>
    <col min="11294" max="11294" width="7.875" style="2" customWidth="1"/>
    <col min="11295" max="11295" width="7.75" style="2" customWidth="1"/>
    <col min="11296" max="11299" width="6.5" style="2" customWidth="1"/>
    <col min="11300" max="11300" width="6.875" style="2" customWidth="1"/>
    <col min="11301" max="11301" width="9" style="2"/>
    <col min="11302" max="11302" width="6.125" style="2" customWidth="1"/>
    <col min="11303" max="11303" width="7.5" style="2" customWidth="1"/>
    <col min="11304" max="11304" width="7.625" style="2" customWidth="1"/>
    <col min="11305" max="11305" width="7.75" style="2" customWidth="1"/>
    <col min="11306" max="11306" width="10.125" style="2" bestFit="1" customWidth="1"/>
    <col min="11307" max="11307" width="12" style="2" customWidth="1"/>
    <col min="11308" max="11308" width="10.25" style="2" bestFit="1" customWidth="1"/>
    <col min="11309" max="11309" width="8.75" style="2" bestFit="1" customWidth="1"/>
    <col min="11310" max="11310" width="7.75" style="2" customWidth="1"/>
    <col min="11311" max="11311" width="9.125" style="2" customWidth="1"/>
    <col min="11312" max="11312" width="9.875" style="2" customWidth="1"/>
    <col min="11313" max="11313" width="7.75" style="2" customWidth="1"/>
    <col min="11314" max="11314" width="9.375" style="2" customWidth="1"/>
    <col min="11315" max="11315" width="9" style="2"/>
    <col min="11316" max="11316" width="5.875" style="2" customWidth="1"/>
    <col min="11317" max="11317" width="7.125" style="2" customWidth="1"/>
    <col min="11318" max="11318" width="8.125" style="2" customWidth="1"/>
    <col min="11319" max="11319" width="10.25" style="2" customWidth="1"/>
    <col min="11320" max="11540" width="9" style="2"/>
    <col min="11541" max="11541" width="36.875" style="2" bestFit="1" customWidth="1"/>
    <col min="11542" max="11542" width="7.125" style="2" customWidth="1"/>
    <col min="11543" max="11543" width="6" style="2" customWidth="1"/>
    <col min="11544" max="11544" width="5.75" style="2" customWidth="1"/>
    <col min="11545" max="11545" width="10.5" style="2" customWidth="1"/>
    <col min="11546" max="11546" width="7.5" style="2" customWidth="1"/>
    <col min="11547" max="11547" width="6.375" style="2" customWidth="1"/>
    <col min="11548" max="11548" width="6.5" style="2" customWidth="1"/>
    <col min="11549" max="11549" width="6.375" style="2" customWidth="1"/>
    <col min="11550" max="11550" width="7.875" style="2" customWidth="1"/>
    <col min="11551" max="11551" width="7.75" style="2" customWidth="1"/>
    <col min="11552" max="11555" width="6.5" style="2" customWidth="1"/>
    <col min="11556" max="11556" width="6.875" style="2" customWidth="1"/>
    <col min="11557" max="11557" width="9" style="2"/>
    <col min="11558" max="11558" width="6.125" style="2" customWidth="1"/>
    <col min="11559" max="11559" width="7.5" style="2" customWidth="1"/>
    <col min="11560" max="11560" width="7.625" style="2" customWidth="1"/>
    <col min="11561" max="11561" width="7.75" style="2" customWidth="1"/>
    <col min="11562" max="11562" width="10.125" style="2" bestFit="1" customWidth="1"/>
    <col min="11563" max="11563" width="12" style="2" customWidth="1"/>
    <col min="11564" max="11564" width="10.25" style="2" bestFit="1" customWidth="1"/>
    <col min="11565" max="11565" width="8.75" style="2" bestFit="1" customWidth="1"/>
    <col min="11566" max="11566" width="7.75" style="2" customWidth="1"/>
    <col min="11567" max="11567" width="9.125" style="2" customWidth="1"/>
    <col min="11568" max="11568" width="9.875" style="2" customWidth="1"/>
    <col min="11569" max="11569" width="7.75" style="2" customWidth="1"/>
    <col min="11570" max="11570" width="9.375" style="2" customWidth="1"/>
    <col min="11571" max="11571" width="9" style="2"/>
    <col min="11572" max="11572" width="5.875" style="2" customWidth="1"/>
    <col min="11573" max="11573" width="7.125" style="2" customWidth="1"/>
    <col min="11574" max="11574" width="8.125" style="2" customWidth="1"/>
    <col min="11575" max="11575" width="10.25" style="2" customWidth="1"/>
    <col min="11576" max="11796" width="9" style="2"/>
    <col min="11797" max="11797" width="36.875" style="2" bestFit="1" customWidth="1"/>
    <col min="11798" max="11798" width="7.125" style="2" customWidth="1"/>
    <col min="11799" max="11799" width="6" style="2" customWidth="1"/>
    <col min="11800" max="11800" width="5.75" style="2" customWidth="1"/>
    <col min="11801" max="11801" width="10.5" style="2" customWidth="1"/>
    <col min="11802" max="11802" width="7.5" style="2" customWidth="1"/>
    <col min="11803" max="11803" width="6.375" style="2" customWidth="1"/>
    <col min="11804" max="11804" width="6.5" style="2" customWidth="1"/>
    <col min="11805" max="11805" width="6.375" style="2" customWidth="1"/>
    <col min="11806" max="11806" width="7.875" style="2" customWidth="1"/>
    <col min="11807" max="11807" width="7.75" style="2" customWidth="1"/>
    <col min="11808" max="11811" width="6.5" style="2" customWidth="1"/>
    <col min="11812" max="11812" width="6.875" style="2" customWidth="1"/>
    <col min="11813" max="11813" width="9" style="2"/>
    <col min="11814" max="11814" width="6.125" style="2" customWidth="1"/>
    <col min="11815" max="11815" width="7.5" style="2" customWidth="1"/>
    <col min="11816" max="11816" width="7.625" style="2" customWidth="1"/>
    <col min="11817" max="11817" width="7.75" style="2" customWidth="1"/>
    <col min="11818" max="11818" width="10.125" style="2" bestFit="1" customWidth="1"/>
    <col min="11819" max="11819" width="12" style="2" customWidth="1"/>
    <col min="11820" max="11820" width="10.25" style="2" bestFit="1" customWidth="1"/>
    <col min="11821" max="11821" width="8.75" style="2" bestFit="1" customWidth="1"/>
    <col min="11822" max="11822" width="7.75" style="2" customWidth="1"/>
    <col min="11823" max="11823" width="9.125" style="2" customWidth="1"/>
    <col min="11824" max="11824" width="9.875" style="2" customWidth="1"/>
    <col min="11825" max="11825" width="7.75" style="2" customWidth="1"/>
    <col min="11826" max="11826" width="9.375" style="2" customWidth="1"/>
    <col min="11827" max="11827" width="9" style="2"/>
    <col min="11828" max="11828" width="5.875" style="2" customWidth="1"/>
    <col min="11829" max="11829" width="7.125" style="2" customWidth="1"/>
    <col min="11830" max="11830" width="8.125" style="2" customWidth="1"/>
    <col min="11831" max="11831" width="10.25" style="2" customWidth="1"/>
    <col min="11832" max="12052" width="9" style="2"/>
    <col min="12053" max="12053" width="36.875" style="2" bestFit="1" customWidth="1"/>
    <col min="12054" max="12054" width="7.125" style="2" customWidth="1"/>
    <col min="12055" max="12055" width="6" style="2" customWidth="1"/>
    <col min="12056" max="12056" width="5.75" style="2" customWidth="1"/>
    <col min="12057" max="12057" width="10.5" style="2" customWidth="1"/>
    <col min="12058" max="12058" width="7.5" style="2" customWidth="1"/>
    <col min="12059" max="12059" width="6.375" style="2" customWidth="1"/>
    <col min="12060" max="12060" width="6.5" style="2" customWidth="1"/>
    <col min="12061" max="12061" width="6.375" style="2" customWidth="1"/>
    <col min="12062" max="12062" width="7.875" style="2" customWidth="1"/>
    <col min="12063" max="12063" width="7.75" style="2" customWidth="1"/>
    <col min="12064" max="12067" width="6.5" style="2" customWidth="1"/>
    <col min="12068" max="12068" width="6.875" style="2" customWidth="1"/>
    <col min="12069" max="12069" width="9" style="2"/>
    <col min="12070" max="12070" width="6.125" style="2" customWidth="1"/>
    <col min="12071" max="12071" width="7.5" style="2" customWidth="1"/>
    <col min="12072" max="12072" width="7.625" style="2" customWidth="1"/>
    <col min="12073" max="12073" width="7.75" style="2" customWidth="1"/>
    <col min="12074" max="12074" width="10.125" style="2" bestFit="1" customWidth="1"/>
    <col min="12075" max="12075" width="12" style="2" customWidth="1"/>
    <col min="12076" max="12076" width="10.25" style="2" bestFit="1" customWidth="1"/>
    <col min="12077" max="12077" width="8.75" style="2" bestFit="1" customWidth="1"/>
    <col min="12078" max="12078" width="7.75" style="2" customWidth="1"/>
    <col min="12079" max="12079" width="9.125" style="2" customWidth="1"/>
    <col min="12080" max="12080" width="9.875" style="2" customWidth="1"/>
    <col min="12081" max="12081" width="7.75" style="2" customWidth="1"/>
    <col min="12082" max="12082" width="9.375" style="2" customWidth="1"/>
    <col min="12083" max="12083" width="9" style="2"/>
    <col min="12084" max="12084" width="5.875" style="2" customWidth="1"/>
    <col min="12085" max="12085" width="7.125" style="2" customWidth="1"/>
    <col min="12086" max="12086" width="8.125" style="2" customWidth="1"/>
    <col min="12087" max="12087" width="10.25" style="2" customWidth="1"/>
    <col min="12088" max="12308" width="9" style="2"/>
    <col min="12309" max="12309" width="36.875" style="2" bestFit="1" customWidth="1"/>
    <col min="12310" max="12310" width="7.125" style="2" customWidth="1"/>
    <col min="12311" max="12311" width="6" style="2" customWidth="1"/>
    <col min="12312" max="12312" width="5.75" style="2" customWidth="1"/>
    <col min="12313" max="12313" width="10.5" style="2" customWidth="1"/>
    <col min="12314" max="12314" width="7.5" style="2" customWidth="1"/>
    <col min="12315" max="12315" width="6.375" style="2" customWidth="1"/>
    <col min="12316" max="12316" width="6.5" style="2" customWidth="1"/>
    <col min="12317" max="12317" width="6.375" style="2" customWidth="1"/>
    <col min="12318" max="12318" width="7.875" style="2" customWidth="1"/>
    <col min="12319" max="12319" width="7.75" style="2" customWidth="1"/>
    <col min="12320" max="12323" width="6.5" style="2" customWidth="1"/>
    <col min="12324" max="12324" width="6.875" style="2" customWidth="1"/>
    <col min="12325" max="12325" width="9" style="2"/>
    <col min="12326" max="12326" width="6.125" style="2" customWidth="1"/>
    <col min="12327" max="12327" width="7.5" style="2" customWidth="1"/>
    <col min="12328" max="12328" width="7.625" style="2" customWidth="1"/>
    <col min="12329" max="12329" width="7.75" style="2" customWidth="1"/>
    <col min="12330" max="12330" width="10.125" style="2" bestFit="1" customWidth="1"/>
    <col min="12331" max="12331" width="12" style="2" customWidth="1"/>
    <col min="12332" max="12332" width="10.25" style="2" bestFit="1" customWidth="1"/>
    <col min="12333" max="12333" width="8.75" style="2" bestFit="1" customWidth="1"/>
    <col min="12334" max="12334" width="7.75" style="2" customWidth="1"/>
    <col min="12335" max="12335" width="9.125" style="2" customWidth="1"/>
    <col min="12336" max="12336" width="9.875" style="2" customWidth="1"/>
    <col min="12337" max="12337" width="7.75" style="2" customWidth="1"/>
    <col min="12338" max="12338" width="9.375" style="2" customWidth="1"/>
    <col min="12339" max="12339" width="9" style="2"/>
    <col min="12340" max="12340" width="5.875" style="2" customWidth="1"/>
    <col min="12341" max="12341" width="7.125" style="2" customWidth="1"/>
    <col min="12342" max="12342" width="8.125" style="2" customWidth="1"/>
    <col min="12343" max="12343" width="10.25" style="2" customWidth="1"/>
    <col min="12344" max="12564" width="9" style="2"/>
    <col min="12565" max="12565" width="36.875" style="2" bestFit="1" customWidth="1"/>
    <col min="12566" max="12566" width="7.125" style="2" customWidth="1"/>
    <col min="12567" max="12567" width="6" style="2" customWidth="1"/>
    <col min="12568" max="12568" width="5.75" style="2" customWidth="1"/>
    <col min="12569" max="12569" width="10.5" style="2" customWidth="1"/>
    <col min="12570" max="12570" width="7.5" style="2" customWidth="1"/>
    <col min="12571" max="12571" width="6.375" style="2" customWidth="1"/>
    <col min="12572" max="12572" width="6.5" style="2" customWidth="1"/>
    <col min="12573" max="12573" width="6.375" style="2" customWidth="1"/>
    <col min="12574" max="12574" width="7.875" style="2" customWidth="1"/>
    <col min="12575" max="12575" width="7.75" style="2" customWidth="1"/>
    <col min="12576" max="12579" width="6.5" style="2" customWidth="1"/>
    <col min="12580" max="12580" width="6.875" style="2" customWidth="1"/>
    <col min="12581" max="12581" width="9" style="2"/>
    <col min="12582" max="12582" width="6.125" style="2" customWidth="1"/>
    <col min="12583" max="12583" width="7.5" style="2" customWidth="1"/>
    <col min="12584" max="12584" width="7.625" style="2" customWidth="1"/>
    <col min="12585" max="12585" width="7.75" style="2" customWidth="1"/>
    <col min="12586" max="12586" width="10.125" style="2" bestFit="1" customWidth="1"/>
    <col min="12587" max="12587" width="12" style="2" customWidth="1"/>
    <col min="12588" max="12588" width="10.25" style="2" bestFit="1" customWidth="1"/>
    <col min="12589" max="12589" width="8.75" style="2" bestFit="1" customWidth="1"/>
    <col min="12590" max="12590" width="7.75" style="2" customWidth="1"/>
    <col min="12591" max="12591" width="9.125" style="2" customWidth="1"/>
    <col min="12592" max="12592" width="9.875" style="2" customWidth="1"/>
    <col min="12593" max="12593" width="7.75" style="2" customWidth="1"/>
    <col min="12594" max="12594" width="9.375" style="2" customWidth="1"/>
    <col min="12595" max="12595" width="9" style="2"/>
    <col min="12596" max="12596" width="5.875" style="2" customWidth="1"/>
    <col min="12597" max="12597" width="7.125" style="2" customWidth="1"/>
    <col min="12598" max="12598" width="8.125" style="2" customWidth="1"/>
    <col min="12599" max="12599" width="10.25" style="2" customWidth="1"/>
    <col min="12600" max="12820" width="9" style="2"/>
    <col min="12821" max="12821" width="36.875" style="2" bestFit="1" customWidth="1"/>
    <col min="12822" max="12822" width="7.125" style="2" customWidth="1"/>
    <col min="12823" max="12823" width="6" style="2" customWidth="1"/>
    <col min="12824" max="12824" width="5.75" style="2" customWidth="1"/>
    <col min="12825" max="12825" width="10.5" style="2" customWidth="1"/>
    <col min="12826" max="12826" width="7.5" style="2" customWidth="1"/>
    <col min="12827" max="12827" width="6.375" style="2" customWidth="1"/>
    <col min="12828" max="12828" width="6.5" style="2" customWidth="1"/>
    <col min="12829" max="12829" width="6.375" style="2" customWidth="1"/>
    <col min="12830" max="12830" width="7.875" style="2" customWidth="1"/>
    <col min="12831" max="12831" width="7.75" style="2" customWidth="1"/>
    <col min="12832" max="12835" width="6.5" style="2" customWidth="1"/>
    <col min="12836" max="12836" width="6.875" style="2" customWidth="1"/>
    <col min="12837" max="12837" width="9" style="2"/>
    <col min="12838" max="12838" width="6.125" style="2" customWidth="1"/>
    <col min="12839" max="12839" width="7.5" style="2" customWidth="1"/>
    <col min="12840" max="12840" width="7.625" style="2" customWidth="1"/>
    <col min="12841" max="12841" width="7.75" style="2" customWidth="1"/>
    <col min="12842" max="12842" width="10.125" style="2" bestFit="1" customWidth="1"/>
    <col min="12843" max="12843" width="12" style="2" customWidth="1"/>
    <col min="12844" max="12844" width="10.25" style="2" bestFit="1" customWidth="1"/>
    <col min="12845" max="12845" width="8.75" style="2" bestFit="1" customWidth="1"/>
    <col min="12846" max="12846" width="7.75" style="2" customWidth="1"/>
    <col min="12847" max="12847" width="9.125" style="2" customWidth="1"/>
    <col min="12848" max="12848" width="9.875" style="2" customWidth="1"/>
    <col min="12849" max="12849" width="7.75" style="2" customWidth="1"/>
    <col min="12850" max="12850" width="9.375" style="2" customWidth="1"/>
    <col min="12851" max="12851" width="9" style="2"/>
    <col min="12852" max="12852" width="5.875" style="2" customWidth="1"/>
    <col min="12853" max="12853" width="7.125" style="2" customWidth="1"/>
    <col min="12854" max="12854" width="8.125" style="2" customWidth="1"/>
    <col min="12855" max="12855" width="10.25" style="2" customWidth="1"/>
    <col min="12856" max="13076" width="9" style="2"/>
    <col min="13077" max="13077" width="36.875" style="2" bestFit="1" customWidth="1"/>
    <col min="13078" max="13078" width="7.125" style="2" customWidth="1"/>
    <col min="13079" max="13079" width="6" style="2" customWidth="1"/>
    <col min="13080" max="13080" width="5.75" style="2" customWidth="1"/>
    <col min="13081" max="13081" width="10.5" style="2" customWidth="1"/>
    <col min="13082" max="13082" width="7.5" style="2" customWidth="1"/>
    <col min="13083" max="13083" width="6.375" style="2" customWidth="1"/>
    <col min="13084" max="13084" width="6.5" style="2" customWidth="1"/>
    <col min="13085" max="13085" width="6.375" style="2" customWidth="1"/>
    <col min="13086" max="13086" width="7.875" style="2" customWidth="1"/>
    <col min="13087" max="13087" width="7.75" style="2" customWidth="1"/>
    <col min="13088" max="13091" width="6.5" style="2" customWidth="1"/>
    <col min="13092" max="13092" width="6.875" style="2" customWidth="1"/>
    <col min="13093" max="13093" width="9" style="2"/>
    <col min="13094" max="13094" width="6.125" style="2" customWidth="1"/>
    <col min="13095" max="13095" width="7.5" style="2" customWidth="1"/>
    <col min="13096" max="13096" width="7.625" style="2" customWidth="1"/>
    <col min="13097" max="13097" width="7.75" style="2" customWidth="1"/>
    <col min="13098" max="13098" width="10.125" style="2" bestFit="1" customWidth="1"/>
    <col min="13099" max="13099" width="12" style="2" customWidth="1"/>
    <col min="13100" max="13100" width="10.25" style="2" bestFit="1" customWidth="1"/>
    <col min="13101" max="13101" width="8.75" style="2" bestFit="1" customWidth="1"/>
    <col min="13102" max="13102" width="7.75" style="2" customWidth="1"/>
    <col min="13103" max="13103" width="9.125" style="2" customWidth="1"/>
    <col min="13104" max="13104" width="9.875" style="2" customWidth="1"/>
    <col min="13105" max="13105" width="7.75" style="2" customWidth="1"/>
    <col min="13106" max="13106" width="9.375" style="2" customWidth="1"/>
    <col min="13107" max="13107" width="9" style="2"/>
    <col min="13108" max="13108" width="5.875" style="2" customWidth="1"/>
    <col min="13109" max="13109" width="7.125" style="2" customWidth="1"/>
    <col min="13110" max="13110" width="8.125" style="2" customWidth="1"/>
    <col min="13111" max="13111" width="10.25" style="2" customWidth="1"/>
    <col min="13112" max="13332" width="9" style="2"/>
    <col min="13333" max="13333" width="36.875" style="2" bestFit="1" customWidth="1"/>
    <col min="13334" max="13334" width="7.125" style="2" customWidth="1"/>
    <col min="13335" max="13335" width="6" style="2" customWidth="1"/>
    <col min="13336" max="13336" width="5.75" style="2" customWidth="1"/>
    <col min="13337" max="13337" width="10.5" style="2" customWidth="1"/>
    <col min="13338" max="13338" width="7.5" style="2" customWidth="1"/>
    <col min="13339" max="13339" width="6.375" style="2" customWidth="1"/>
    <col min="13340" max="13340" width="6.5" style="2" customWidth="1"/>
    <col min="13341" max="13341" width="6.375" style="2" customWidth="1"/>
    <col min="13342" max="13342" width="7.875" style="2" customWidth="1"/>
    <col min="13343" max="13343" width="7.75" style="2" customWidth="1"/>
    <col min="13344" max="13347" width="6.5" style="2" customWidth="1"/>
    <col min="13348" max="13348" width="6.875" style="2" customWidth="1"/>
    <col min="13349" max="13349" width="9" style="2"/>
    <col min="13350" max="13350" width="6.125" style="2" customWidth="1"/>
    <col min="13351" max="13351" width="7.5" style="2" customWidth="1"/>
    <col min="13352" max="13352" width="7.625" style="2" customWidth="1"/>
    <col min="13353" max="13353" width="7.75" style="2" customWidth="1"/>
    <col min="13354" max="13354" width="10.125" style="2" bestFit="1" customWidth="1"/>
    <col min="13355" max="13355" width="12" style="2" customWidth="1"/>
    <col min="13356" max="13356" width="10.25" style="2" bestFit="1" customWidth="1"/>
    <col min="13357" max="13357" width="8.75" style="2" bestFit="1" customWidth="1"/>
    <col min="13358" max="13358" width="7.75" style="2" customWidth="1"/>
    <col min="13359" max="13359" width="9.125" style="2" customWidth="1"/>
    <col min="13360" max="13360" width="9.875" style="2" customWidth="1"/>
    <col min="13361" max="13361" width="7.75" style="2" customWidth="1"/>
    <col min="13362" max="13362" width="9.375" style="2" customWidth="1"/>
    <col min="13363" max="13363" width="9" style="2"/>
    <col min="13364" max="13364" width="5.875" style="2" customWidth="1"/>
    <col min="13365" max="13365" width="7.125" style="2" customWidth="1"/>
    <col min="13366" max="13366" width="8.125" style="2" customWidth="1"/>
    <col min="13367" max="13367" width="10.25" style="2" customWidth="1"/>
    <col min="13368" max="13588" width="9" style="2"/>
    <col min="13589" max="13589" width="36.875" style="2" bestFit="1" customWidth="1"/>
    <col min="13590" max="13590" width="7.125" style="2" customWidth="1"/>
    <col min="13591" max="13591" width="6" style="2" customWidth="1"/>
    <col min="13592" max="13592" width="5.75" style="2" customWidth="1"/>
    <col min="13593" max="13593" width="10.5" style="2" customWidth="1"/>
    <col min="13594" max="13594" width="7.5" style="2" customWidth="1"/>
    <col min="13595" max="13595" width="6.375" style="2" customWidth="1"/>
    <col min="13596" max="13596" width="6.5" style="2" customWidth="1"/>
    <col min="13597" max="13597" width="6.375" style="2" customWidth="1"/>
    <col min="13598" max="13598" width="7.875" style="2" customWidth="1"/>
    <col min="13599" max="13599" width="7.75" style="2" customWidth="1"/>
    <col min="13600" max="13603" width="6.5" style="2" customWidth="1"/>
    <col min="13604" max="13604" width="6.875" style="2" customWidth="1"/>
    <col min="13605" max="13605" width="9" style="2"/>
    <col min="13606" max="13606" width="6.125" style="2" customWidth="1"/>
    <col min="13607" max="13607" width="7.5" style="2" customWidth="1"/>
    <col min="13608" max="13608" width="7.625" style="2" customWidth="1"/>
    <col min="13609" max="13609" width="7.75" style="2" customWidth="1"/>
    <col min="13610" max="13610" width="10.125" style="2" bestFit="1" customWidth="1"/>
    <col min="13611" max="13611" width="12" style="2" customWidth="1"/>
    <col min="13612" max="13612" width="10.25" style="2" bestFit="1" customWidth="1"/>
    <col min="13613" max="13613" width="8.75" style="2" bestFit="1" customWidth="1"/>
    <col min="13614" max="13614" width="7.75" style="2" customWidth="1"/>
    <col min="13615" max="13615" width="9.125" style="2" customWidth="1"/>
    <col min="13616" max="13616" width="9.875" style="2" customWidth="1"/>
    <col min="13617" max="13617" width="7.75" style="2" customWidth="1"/>
    <col min="13618" max="13618" width="9.375" style="2" customWidth="1"/>
    <col min="13619" max="13619" width="9" style="2"/>
    <col min="13620" max="13620" width="5.875" style="2" customWidth="1"/>
    <col min="13621" max="13621" width="7.125" style="2" customWidth="1"/>
    <col min="13622" max="13622" width="8.125" style="2" customWidth="1"/>
    <col min="13623" max="13623" width="10.25" style="2" customWidth="1"/>
    <col min="13624" max="13844" width="9" style="2"/>
    <col min="13845" max="13845" width="36.875" style="2" bestFit="1" customWidth="1"/>
    <col min="13846" max="13846" width="7.125" style="2" customWidth="1"/>
    <col min="13847" max="13847" width="6" style="2" customWidth="1"/>
    <col min="13848" max="13848" width="5.75" style="2" customWidth="1"/>
    <col min="13849" max="13849" width="10.5" style="2" customWidth="1"/>
    <col min="13850" max="13850" width="7.5" style="2" customWidth="1"/>
    <col min="13851" max="13851" width="6.375" style="2" customWidth="1"/>
    <col min="13852" max="13852" width="6.5" style="2" customWidth="1"/>
    <col min="13853" max="13853" width="6.375" style="2" customWidth="1"/>
    <col min="13854" max="13854" width="7.875" style="2" customWidth="1"/>
    <col min="13855" max="13855" width="7.75" style="2" customWidth="1"/>
    <col min="13856" max="13859" width="6.5" style="2" customWidth="1"/>
    <col min="13860" max="13860" width="6.875" style="2" customWidth="1"/>
    <col min="13861" max="13861" width="9" style="2"/>
    <col min="13862" max="13862" width="6.125" style="2" customWidth="1"/>
    <col min="13863" max="13863" width="7.5" style="2" customWidth="1"/>
    <col min="13864" max="13864" width="7.625" style="2" customWidth="1"/>
    <col min="13865" max="13865" width="7.75" style="2" customWidth="1"/>
    <col min="13866" max="13866" width="10.125" style="2" bestFit="1" customWidth="1"/>
    <col min="13867" max="13867" width="12" style="2" customWidth="1"/>
    <col min="13868" max="13868" width="10.25" style="2" bestFit="1" customWidth="1"/>
    <col min="13869" max="13869" width="8.75" style="2" bestFit="1" customWidth="1"/>
    <col min="13870" max="13870" width="7.75" style="2" customWidth="1"/>
    <col min="13871" max="13871" width="9.125" style="2" customWidth="1"/>
    <col min="13872" max="13872" width="9.875" style="2" customWidth="1"/>
    <col min="13873" max="13873" width="7.75" style="2" customWidth="1"/>
    <col min="13874" max="13874" width="9.375" style="2" customWidth="1"/>
    <col min="13875" max="13875" width="9" style="2"/>
    <col min="13876" max="13876" width="5.875" style="2" customWidth="1"/>
    <col min="13877" max="13877" width="7.125" style="2" customWidth="1"/>
    <col min="13878" max="13878" width="8.125" style="2" customWidth="1"/>
    <col min="13879" max="13879" width="10.25" style="2" customWidth="1"/>
    <col min="13880" max="14100" width="9" style="2"/>
    <col min="14101" max="14101" width="36.875" style="2" bestFit="1" customWidth="1"/>
    <col min="14102" max="14102" width="7.125" style="2" customWidth="1"/>
    <col min="14103" max="14103" width="6" style="2" customWidth="1"/>
    <col min="14104" max="14104" width="5.75" style="2" customWidth="1"/>
    <col min="14105" max="14105" width="10.5" style="2" customWidth="1"/>
    <col min="14106" max="14106" width="7.5" style="2" customWidth="1"/>
    <col min="14107" max="14107" width="6.375" style="2" customWidth="1"/>
    <col min="14108" max="14108" width="6.5" style="2" customWidth="1"/>
    <col min="14109" max="14109" width="6.375" style="2" customWidth="1"/>
    <col min="14110" max="14110" width="7.875" style="2" customWidth="1"/>
    <col min="14111" max="14111" width="7.75" style="2" customWidth="1"/>
    <col min="14112" max="14115" width="6.5" style="2" customWidth="1"/>
    <col min="14116" max="14116" width="6.875" style="2" customWidth="1"/>
    <col min="14117" max="14117" width="9" style="2"/>
    <col min="14118" max="14118" width="6.125" style="2" customWidth="1"/>
    <col min="14119" max="14119" width="7.5" style="2" customWidth="1"/>
    <col min="14120" max="14120" width="7.625" style="2" customWidth="1"/>
    <col min="14121" max="14121" width="7.75" style="2" customWidth="1"/>
    <col min="14122" max="14122" width="10.125" style="2" bestFit="1" customWidth="1"/>
    <col min="14123" max="14123" width="12" style="2" customWidth="1"/>
    <col min="14124" max="14124" width="10.25" style="2" bestFit="1" customWidth="1"/>
    <col min="14125" max="14125" width="8.75" style="2" bestFit="1" customWidth="1"/>
    <col min="14126" max="14126" width="7.75" style="2" customWidth="1"/>
    <col min="14127" max="14127" width="9.125" style="2" customWidth="1"/>
    <col min="14128" max="14128" width="9.875" style="2" customWidth="1"/>
    <col min="14129" max="14129" width="7.75" style="2" customWidth="1"/>
    <col min="14130" max="14130" width="9.375" style="2" customWidth="1"/>
    <col min="14131" max="14131" width="9" style="2"/>
    <col min="14132" max="14132" width="5.875" style="2" customWidth="1"/>
    <col min="14133" max="14133" width="7.125" style="2" customWidth="1"/>
    <col min="14134" max="14134" width="8.125" style="2" customWidth="1"/>
    <col min="14135" max="14135" width="10.25" style="2" customWidth="1"/>
    <col min="14136" max="14356" width="9" style="2"/>
    <col min="14357" max="14357" width="36.875" style="2" bestFit="1" customWidth="1"/>
    <col min="14358" max="14358" width="7.125" style="2" customWidth="1"/>
    <col min="14359" max="14359" width="6" style="2" customWidth="1"/>
    <col min="14360" max="14360" width="5.75" style="2" customWidth="1"/>
    <col min="14361" max="14361" width="10.5" style="2" customWidth="1"/>
    <col min="14362" max="14362" width="7.5" style="2" customWidth="1"/>
    <col min="14363" max="14363" width="6.375" style="2" customWidth="1"/>
    <col min="14364" max="14364" width="6.5" style="2" customWidth="1"/>
    <col min="14365" max="14365" width="6.375" style="2" customWidth="1"/>
    <col min="14366" max="14366" width="7.875" style="2" customWidth="1"/>
    <col min="14367" max="14367" width="7.75" style="2" customWidth="1"/>
    <col min="14368" max="14371" width="6.5" style="2" customWidth="1"/>
    <col min="14372" max="14372" width="6.875" style="2" customWidth="1"/>
    <col min="14373" max="14373" width="9" style="2"/>
    <col min="14374" max="14374" width="6.125" style="2" customWidth="1"/>
    <col min="14375" max="14375" width="7.5" style="2" customWidth="1"/>
    <col min="14376" max="14376" width="7.625" style="2" customWidth="1"/>
    <col min="14377" max="14377" width="7.75" style="2" customWidth="1"/>
    <col min="14378" max="14378" width="10.125" style="2" bestFit="1" customWidth="1"/>
    <col min="14379" max="14379" width="12" style="2" customWidth="1"/>
    <col min="14380" max="14380" width="10.25" style="2" bestFit="1" customWidth="1"/>
    <col min="14381" max="14381" width="8.75" style="2" bestFit="1" customWidth="1"/>
    <col min="14382" max="14382" width="7.75" style="2" customWidth="1"/>
    <col min="14383" max="14383" width="9.125" style="2" customWidth="1"/>
    <col min="14384" max="14384" width="9.875" style="2" customWidth="1"/>
    <col min="14385" max="14385" width="7.75" style="2" customWidth="1"/>
    <col min="14386" max="14386" width="9.375" style="2" customWidth="1"/>
    <col min="14387" max="14387" width="9" style="2"/>
    <col min="14388" max="14388" width="5.875" style="2" customWidth="1"/>
    <col min="14389" max="14389" width="7.125" style="2" customWidth="1"/>
    <col min="14390" max="14390" width="8.125" style="2" customWidth="1"/>
    <col min="14391" max="14391" width="10.25" style="2" customWidth="1"/>
    <col min="14392" max="14612" width="9" style="2"/>
    <col min="14613" max="14613" width="36.875" style="2" bestFit="1" customWidth="1"/>
    <col min="14614" max="14614" width="7.125" style="2" customWidth="1"/>
    <col min="14615" max="14615" width="6" style="2" customWidth="1"/>
    <col min="14616" max="14616" width="5.75" style="2" customWidth="1"/>
    <col min="14617" max="14617" width="10.5" style="2" customWidth="1"/>
    <col min="14618" max="14618" width="7.5" style="2" customWidth="1"/>
    <col min="14619" max="14619" width="6.375" style="2" customWidth="1"/>
    <col min="14620" max="14620" width="6.5" style="2" customWidth="1"/>
    <col min="14621" max="14621" width="6.375" style="2" customWidth="1"/>
    <col min="14622" max="14622" width="7.875" style="2" customWidth="1"/>
    <col min="14623" max="14623" width="7.75" style="2" customWidth="1"/>
    <col min="14624" max="14627" width="6.5" style="2" customWidth="1"/>
    <col min="14628" max="14628" width="6.875" style="2" customWidth="1"/>
    <col min="14629" max="14629" width="9" style="2"/>
    <col min="14630" max="14630" width="6.125" style="2" customWidth="1"/>
    <col min="14631" max="14631" width="7.5" style="2" customWidth="1"/>
    <col min="14632" max="14632" width="7.625" style="2" customWidth="1"/>
    <col min="14633" max="14633" width="7.75" style="2" customWidth="1"/>
    <col min="14634" max="14634" width="10.125" style="2" bestFit="1" customWidth="1"/>
    <col min="14635" max="14635" width="12" style="2" customWidth="1"/>
    <col min="14636" max="14636" width="10.25" style="2" bestFit="1" customWidth="1"/>
    <col min="14637" max="14637" width="8.75" style="2" bestFit="1" customWidth="1"/>
    <col min="14638" max="14638" width="7.75" style="2" customWidth="1"/>
    <col min="14639" max="14639" width="9.125" style="2" customWidth="1"/>
    <col min="14640" max="14640" width="9.875" style="2" customWidth="1"/>
    <col min="14641" max="14641" width="7.75" style="2" customWidth="1"/>
    <col min="14642" max="14642" width="9.375" style="2" customWidth="1"/>
    <col min="14643" max="14643" width="9" style="2"/>
    <col min="14644" max="14644" width="5.875" style="2" customWidth="1"/>
    <col min="14645" max="14645" width="7.125" style="2" customWidth="1"/>
    <col min="14646" max="14646" width="8.125" style="2" customWidth="1"/>
    <col min="14647" max="14647" width="10.25" style="2" customWidth="1"/>
    <col min="14648" max="14868" width="9" style="2"/>
    <col min="14869" max="14869" width="36.875" style="2" bestFit="1" customWidth="1"/>
    <col min="14870" max="14870" width="7.125" style="2" customWidth="1"/>
    <col min="14871" max="14871" width="6" style="2" customWidth="1"/>
    <col min="14872" max="14872" width="5.75" style="2" customWidth="1"/>
    <col min="14873" max="14873" width="10.5" style="2" customWidth="1"/>
    <col min="14874" max="14874" width="7.5" style="2" customWidth="1"/>
    <col min="14875" max="14875" width="6.375" style="2" customWidth="1"/>
    <col min="14876" max="14876" width="6.5" style="2" customWidth="1"/>
    <col min="14877" max="14877" width="6.375" style="2" customWidth="1"/>
    <col min="14878" max="14878" width="7.875" style="2" customWidth="1"/>
    <col min="14879" max="14879" width="7.75" style="2" customWidth="1"/>
    <col min="14880" max="14883" width="6.5" style="2" customWidth="1"/>
    <col min="14884" max="14884" width="6.875" style="2" customWidth="1"/>
    <col min="14885" max="14885" width="9" style="2"/>
    <col min="14886" max="14886" width="6.125" style="2" customWidth="1"/>
    <col min="14887" max="14887" width="7.5" style="2" customWidth="1"/>
    <col min="14888" max="14888" width="7.625" style="2" customWidth="1"/>
    <col min="14889" max="14889" width="7.75" style="2" customWidth="1"/>
    <col min="14890" max="14890" width="10.125" style="2" bestFit="1" customWidth="1"/>
    <col min="14891" max="14891" width="12" style="2" customWidth="1"/>
    <col min="14892" max="14892" width="10.25" style="2" bestFit="1" customWidth="1"/>
    <col min="14893" max="14893" width="8.75" style="2" bestFit="1" customWidth="1"/>
    <col min="14894" max="14894" width="7.75" style="2" customWidth="1"/>
    <col min="14895" max="14895" width="9.125" style="2" customWidth="1"/>
    <col min="14896" max="14896" width="9.875" style="2" customWidth="1"/>
    <col min="14897" max="14897" width="7.75" style="2" customWidth="1"/>
    <col min="14898" max="14898" width="9.375" style="2" customWidth="1"/>
    <col min="14899" max="14899" width="9" style="2"/>
    <col min="14900" max="14900" width="5.875" style="2" customWidth="1"/>
    <col min="14901" max="14901" width="7.125" style="2" customWidth="1"/>
    <col min="14902" max="14902" width="8.125" style="2" customWidth="1"/>
    <col min="14903" max="14903" width="10.25" style="2" customWidth="1"/>
    <col min="14904" max="15124" width="9" style="2"/>
    <col min="15125" max="15125" width="36.875" style="2" bestFit="1" customWidth="1"/>
    <col min="15126" max="15126" width="7.125" style="2" customWidth="1"/>
    <col min="15127" max="15127" width="6" style="2" customWidth="1"/>
    <col min="15128" max="15128" width="5.75" style="2" customWidth="1"/>
    <col min="15129" max="15129" width="10.5" style="2" customWidth="1"/>
    <col min="15130" max="15130" width="7.5" style="2" customWidth="1"/>
    <col min="15131" max="15131" width="6.375" style="2" customWidth="1"/>
    <col min="15132" max="15132" width="6.5" style="2" customWidth="1"/>
    <col min="15133" max="15133" width="6.375" style="2" customWidth="1"/>
    <col min="15134" max="15134" width="7.875" style="2" customWidth="1"/>
    <col min="15135" max="15135" width="7.75" style="2" customWidth="1"/>
    <col min="15136" max="15139" width="6.5" style="2" customWidth="1"/>
    <col min="15140" max="15140" width="6.875" style="2" customWidth="1"/>
    <col min="15141" max="15141" width="9" style="2"/>
    <col min="15142" max="15142" width="6.125" style="2" customWidth="1"/>
    <col min="15143" max="15143" width="7.5" style="2" customWidth="1"/>
    <col min="15144" max="15144" width="7.625" style="2" customWidth="1"/>
    <col min="15145" max="15145" width="7.75" style="2" customWidth="1"/>
    <col min="15146" max="15146" width="10.125" style="2" bestFit="1" customWidth="1"/>
    <col min="15147" max="15147" width="12" style="2" customWidth="1"/>
    <col min="15148" max="15148" width="10.25" style="2" bestFit="1" customWidth="1"/>
    <col min="15149" max="15149" width="8.75" style="2" bestFit="1" customWidth="1"/>
    <col min="15150" max="15150" width="7.75" style="2" customWidth="1"/>
    <col min="15151" max="15151" width="9.125" style="2" customWidth="1"/>
    <col min="15152" max="15152" width="9.875" style="2" customWidth="1"/>
    <col min="15153" max="15153" width="7.75" style="2" customWidth="1"/>
    <col min="15154" max="15154" width="9.375" style="2" customWidth="1"/>
    <col min="15155" max="15155" width="9" style="2"/>
    <col min="15156" max="15156" width="5.875" style="2" customWidth="1"/>
    <col min="15157" max="15157" width="7.125" style="2" customWidth="1"/>
    <col min="15158" max="15158" width="8.125" style="2" customWidth="1"/>
    <col min="15159" max="15159" width="10.25" style="2" customWidth="1"/>
    <col min="15160" max="15380" width="9" style="2"/>
    <col min="15381" max="15381" width="36.875" style="2" bestFit="1" customWidth="1"/>
    <col min="15382" max="15382" width="7.125" style="2" customWidth="1"/>
    <col min="15383" max="15383" width="6" style="2" customWidth="1"/>
    <col min="15384" max="15384" width="5.75" style="2" customWidth="1"/>
    <col min="15385" max="15385" width="10.5" style="2" customWidth="1"/>
    <col min="15386" max="15386" width="7.5" style="2" customWidth="1"/>
    <col min="15387" max="15387" width="6.375" style="2" customWidth="1"/>
    <col min="15388" max="15388" width="6.5" style="2" customWidth="1"/>
    <col min="15389" max="15389" width="6.375" style="2" customWidth="1"/>
    <col min="15390" max="15390" width="7.875" style="2" customWidth="1"/>
    <col min="15391" max="15391" width="7.75" style="2" customWidth="1"/>
    <col min="15392" max="15395" width="6.5" style="2" customWidth="1"/>
    <col min="15396" max="15396" width="6.875" style="2" customWidth="1"/>
    <col min="15397" max="15397" width="9" style="2"/>
    <col min="15398" max="15398" width="6.125" style="2" customWidth="1"/>
    <col min="15399" max="15399" width="7.5" style="2" customWidth="1"/>
    <col min="15400" max="15400" width="7.625" style="2" customWidth="1"/>
    <col min="15401" max="15401" width="7.75" style="2" customWidth="1"/>
    <col min="15402" max="15402" width="10.125" style="2" bestFit="1" customWidth="1"/>
    <col min="15403" max="15403" width="12" style="2" customWidth="1"/>
    <col min="15404" max="15404" width="10.25" style="2" bestFit="1" customWidth="1"/>
    <col min="15405" max="15405" width="8.75" style="2" bestFit="1" customWidth="1"/>
    <col min="15406" max="15406" width="7.75" style="2" customWidth="1"/>
    <col min="15407" max="15407" width="9.125" style="2" customWidth="1"/>
    <col min="15408" max="15408" width="9.875" style="2" customWidth="1"/>
    <col min="15409" max="15409" width="7.75" style="2" customWidth="1"/>
    <col min="15410" max="15410" width="9.375" style="2" customWidth="1"/>
    <col min="15411" max="15411" width="9" style="2"/>
    <col min="15412" max="15412" width="5.875" style="2" customWidth="1"/>
    <col min="15413" max="15413" width="7.125" style="2" customWidth="1"/>
    <col min="15414" max="15414" width="8.125" style="2" customWidth="1"/>
    <col min="15415" max="15415" width="10.25" style="2" customWidth="1"/>
    <col min="15416" max="15636" width="9" style="2"/>
    <col min="15637" max="15637" width="36.875" style="2" bestFit="1" customWidth="1"/>
    <col min="15638" max="15638" width="7.125" style="2" customWidth="1"/>
    <col min="15639" max="15639" width="6" style="2" customWidth="1"/>
    <col min="15640" max="15640" width="5.75" style="2" customWidth="1"/>
    <col min="15641" max="15641" width="10.5" style="2" customWidth="1"/>
    <col min="15642" max="15642" width="7.5" style="2" customWidth="1"/>
    <col min="15643" max="15643" width="6.375" style="2" customWidth="1"/>
    <col min="15644" max="15644" width="6.5" style="2" customWidth="1"/>
    <col min="15645" max="15645" width="6.375" style="2" customWidth="1"/>
    <col min="15646" max="15646" width="7.875" style="2" customWidth="1"/>
    <col min="15647" max="15647" width="7.75" style="2" customWidth="1"/>
    <col min="15648" max="15651" width="6.5" style="2" customWidth="1"/>
    <col min="15652" max="15652" width="6.875" style="2" customWidth="1"/>
    <col min="15653" max="15653" width="9" style="2"/>
    <col min="15654" max="15654" width="6.125" style="2" customWidth="1"/>
    <col min="15655" max="15655" width="7.5" style="2" customWidth="1"/>
    <col min="15656" max="15656" width="7.625" style="2" customWidth="1"/>
    <col min="15657" max="15657" width="7.75" style="2" customWidth="1"/>
    <col min="15658" max="15658" width="10.125" style="2" bestFit="1" customWidth="1"/>
    <col min="15659" max="15659" width="12" style="2" customWidth="1"/>
    <col min="15660" max="15660" width="10.25" style="2" bestFit="1" customWidth="1"/>
    <col min="15661" max="15661" width="8.75" style="2" bestFit="1" customWidth="1"/>
    <col min="15662" max="15662" width="7.75" style="2" customWidth="1"/>
    <col min="15663" max="15663" width="9.125" style="2" customWidth="1"/>
    <col min="15664" max="15664" width="9.875" style="2" customWidth="1"/>
    <col min="15665" max="15665" width="7.75" style="2" customWidth="1"/>
    <col min="15666" max="15666" width="9.375" style="2" customWidth="1"/>
    <col min="15667" max="15667" width="9" style="2"/>
    <col min="15668" max="15668" width="5.875" style="2" customWidth="1"/>
    <col min="15669" max="15669" width="7.125" style="2" customWidth="1"/>
    <col min="15670" max="15670" width="8.125" style="2" customWidth="1"/>
    <col min="15671" max="15671" width="10.25" style="2" customWidth="1"/>
    <col min="15672" max="15892" width="9" style="2"/>
    <col min="15893" max="15893" width="36.875" style="2" bestFit="1" customWidth="1"/>
    <col min="15894" max="15894" width="7.125" style="2" customWidth="1"/>
    <col min="15895" max="15895" width="6" style="2" customWidth="1"/>
    <col min="15896" max="15896" width="5.75" style="2" customWidth="1"/>
    <col min="15897" max="15897" width="10.5" style="2" customWidth="1"/>
    <col min="15898" max="15898" width="7.5" style="2" customWidth="1"/>
    <col min="15899" max="15899" width="6.375" style="2" customWidth="1"/>
    <col min="15900" max="15900" width="6.5" style="2" customWidth="1"/>
    <col min="15901" max="15901" width="6.375" style="2" customWidth="1"/>
    <col min="15902" max="15902" width="7.875" style="2" customWidth="1"/>
    <col min="15903" max="15903" width="7.75" style="2" customWidth="1"/>
    <col min="15904" max="15907" width="6.5" style="2" customWidth="1"/>
    <col min="15908" max="15908" width="6.875" style="2" customWidth="1"/>
    <col min="15909" max="15909" width="9" style="2"/>
    <col min="15910" max="15910" width="6.125" style="2" customWidth="1"/>
    <col min="15911" max="15911" width="7.5" style="2" customWidth="1"/>
    <col min="15912" max="15912" width="7.625" style="2" customWidth="1"/>
    <col min="15913" max="15913" width="7.75" style="2" customWidth="1"/>
    <col min="15914" max="15914" width="10.125" style="2" bestFit="1" customWidth="1"/>
    <col min="15915" max="15915" width="12" style="2" customWidth="1"/>
    <col min="15916" max="15916" width="10.25" style="2" bestFit="1" customWidth="1"/>
    <col min="15917" max="15917" width="8.75" style="2" bestFit="1" customWidth="1"/>
    <col min="15918" max="15918" width="7.75" style="2" customWidth="1"/>
    <col min="15919" max="15919" width="9.125" style="2" customWidth="1"/>
    <col min="15920" max="15920" width="9.875" style="2" customWidth="1"/>
    <col min="15921" max="15921" width="7.75" style="2" customWidth="1"/>
    <col min="15922" max="15922" width="9.375" style="2" customWidth="1"/>
    <col min="15923" max="15923" width="9" style="2"/>
    <col min="15924" max="15924" width="5.875" style="2" customWidth="1"/>
    <col min="15925" max="15925" width="7.125" style="2" customWidth="1"/>
    <col min="15926" max="15926" width="8.125" style="2" customWidth="1"/>
    <col min="15927" max="15927" width="10.25" style="2" customWidth="1"/>
    <col min="15928" max="16148" width="9" style="2"/>
    <col min="16149" max="16149" width="36.875" style="2" bestFit="1" customWidth="1"/>
    <col min="16150" max="16150" width="7.125" style="2" customWidth="1"/>
    <col min="16151" max="16151" width="6" style="2" customWidth="1"/>
    <col min="16152" max="16152" width="5.75" style="2" customWidth="1"/>
    <col min="16153" max="16153" width="10.5" style="2" customWidth="1"/>
    <col min="16154" max="16154" width="7.5" style="2" customWidth="1"/>
    <col min="16155" max="16155" width="6.375" style="2" customWidth="1"/>
    <col min="16156" max="16156" width="6.5" style="2" customWidth="1"/>
    <col min="16157" max="16157" width="6.375" style="2" customWidth="1"/>
    <col min="16158" max="16158" width="7.875" style="2" customWidth="1"/>
    <col min="16159" max="16159" width="7.75" style="2" customWidth="1"/>
    <col min="16160" max="16163" width="6.5" style="2" customWidth="1"/>
    <col min="16164" max="16164" width="6.875" style="2" customWidth="1"/>
    <col min="16165" max="16165" width="9" style="2"/>
    <col min="16166" max="16166" width="6.125" style="2" customWidth="1"/>
    <col min="16167" max="16167" width="7.5" style="2" customWidth="1"/>
    <col min="16168" max="16168" width="7.625" style="2" customWidth="1"/>
    <col min="16169" max="16169" width="7.75" style="2" customWidth="1"/>
    <col min="16170" max="16170" width="10.125" style="2" bestFit="1" customWidth="1"/>
    <col min="16171" max="16171" width="12" style="2" customWidth="1"/>
    <col min="16172" max="16172" width="10.25" style="2" bestFit="1" customWidth="1"/>
    <col min="16173" max="16173" width="8.75" style="2" bestFit="1" customWidth="1"/>
    <col min="16174" max="16174" width="7.75" style="2" customWidth="1"/>
    <col min="16175" max="16175" width="9.125" style="2" customWidth="1"/>
    <col min="16176" max="16176" width="9.875" style="2" customWidth="1"/>
    <col min="16177" max="16177" width="7.75" style="2" customWidth="1"/>
    <col min="16178" max="16178" width="9.375" style="2" customWidth="1"/>
    <col min="16179" max="16179" width="9" style="2"/>
    <col min="16180" max="16180" width="5.875" style="2" customWidth="1"/>
    <col min="16181" max="16181" width="7.125" style="2" customWidth="1"/>
    <col min="16182" max="16182" width="8.125" style="2" customWidth="1"/>
    <col min="16183" max="16183" width="10.25" style="2" customWidth="1"/>
    <col min="16184" max="16384" width="9" style="2"/>
  </cols>
  <sheetData>
    <row r="1" spans="1:102" ht="21" customHeight="1" x14ac:dyDescent="0.25">
      <c r="E1" s="26"/>
      <c r="BC1" s="29" t="s">
        <v>94</v>
      </c>
    </row>
    <row r="2" spans="1:102" ht="18" customHeight="1" x14ac:dyDescent="0.25">
      <c r="BC2" s="30" t="s">
        <v>0</v>
      </c>
    </row>
    <row r="3" spans="1:102" ht="21" customHeight="1" x14ac:dyDescent="0.25">
      <c r="BC3" s="30" t="s">
        <v>95</v>
      </c>
    </row>
    <row r="4" spans="1:102" ht="18" customHeight="1" x14ac:dyDescent="0.3">
      <c r="A4" s="115" t="s">
        <v>93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8"/>
      <c r="BS4" s="8"/>
      <c r="BT4" s="8"/>
      <c r="BU4" s="8"/>
      <c r="BV4" s="8"/>
      <c r="BW4" s="8"/>
      <c r="BX4" s="8"/>
      <c r="BY4" s="8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4" customFormat="1" ht="19.5" customHeight="1" x14ac:dyDescent="0.3">
      <c r="A5" s="126" t="s">
        <v>650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0"/>
      <c r="BE5" s="10"/>
      <c r="BF5" s="10"/>
      <c r="BG5" s="10"/>
      <c r="BH5" s="10"/>
    </row>
    <row r="6" spans="1:102" s="4" customFormat="1" ht="20.25" customHeight="1" x14ac:dyDescent="0.3">
      <c r="A6" s="31"/>
      <c r="B6" s="31"/>
      <c r="C6" s="31"/>
      <c r="D6" s="103"/>
      <c r="E6" s="32"/>
      <c r="F6" s="32"/>
      <c r="G6" s="32"/>
      <c r="H6" s="32"/>
      <c r="I6" s="32"/>
      <c r="J6" s="32"/>
      <c r="K6" s="33"/>
      <c r="L6" s="33"/>
      <c r="M6" s="33"/>
      <c r="N6" s="33"/>
      <c r="O6" s="34"/>
      <c r="P6" s="34"/>
      <c r="Q6" s="34"/>
      <c r="R6" s="34"/>
      <c r="S6" s="34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4"/>
      <c r="AP6" s="34"/>
      <c r="AQ6" s="34"/>
      <c r="AR6" s="34"/>
      <c r="AS6" s="34"/>
      <c r="AT6" s="91"/>
      <c r="AU6" s="35"/>
      <c r="AV6" s="35"/>
      <c r="AW6" s="35"/>
      <c r="AX6" s="35"/>
      <c r="AY6" s="35"/>
      <c r="AZ6" s="35"/>
      <c r="BA6" s="35"/>
      <c r="BB6" s="35"/>
      <c r="BC6" s="35"/>
      <c r="BD6" s="10"/>
      <c r="BE6" s="10"/>
      <c r="BF6" s="10"/>
      <c r="BG6" s="10"/>
      <c r="BH6" s="10"/>
    </row>
    <row r="7" spans="1:102" ht="17.25" customHeight="1" x14ac:dyDescent="0.25">
      <c r="A7" s="116" t="s">
        <v>98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</row>
    <row r="8" spans="1:102" ht="18" customHeight="1" x14ac:dyDescent="0.25">
      <c r="A8" s="117" t="s">
        <v>37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</row>
    <row r="9" spans="1:102" ht="18" customHeight="1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</row>
    <row r="10" spans="1:102" ht="21.75" customHeight="1" x14ac:dyDescent="0.3">
      <c r="A10" s="115" t="s">
        <v>99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"/>
      <c r="CW10" s="1"/>
      <c r="CX10" s="1"/>
    </row>
    <row r="11" spans="1:102" ht="21.75" customHeight="1" x14ac:dyDescent="0.3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"/>
      <c r="CW11" s="1"/>
      <c r="CX11" s="1"/>
    </row>
    <row r="12" spans="1:102" ht="21.75" customHeight="1" x14ac:dyDescent="0.3">
      <c r="A12" s="100"/>
      <c r="B12" s="100"/>
      <c r="C12" s="100"/>
      <c r="D12" s="100"/>
      <c r="E12" s="100"/>
      <c r="F12" s="100"/>
      <c r="G12" s="116" t="s">
        <v>725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"/>
      <c r="CW12" s="1"/>
      <c r="CX12" s="1"/>
    </row>
    <row r="13" spans="1:102" ht="19.5" customHeight="1" x14ac:dyDescent="0.3">
      <c r="A13" s="11"/>
      <c r="B13" s="11"/>
      <c r="C13" s="11"/>
      <c r="D13" s="104"/>
      <c r="E13" s="36"/>
      <c r="F13" s="36"/>
      <c r="G13" s="143" t="s">
        <v>726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37"/>
      <c r="AP13" s="37"/>
      <c r="AQ13" s="37"/>
      <c r="AR13" s="37"/>
      <c r="AS13" s="37"/>
      <c r="AT13" s="92"/>
      <c r="AU13" s="38"/>
      <c r="AV13" s="38"/>
      <c r="AW13" s="38"/>
      <c r="AX13" s="38"/>
      <c r="AY13" s="38"/>
      <c r="AZ13" s="38"/>
      <c r="BA13" s="38"/>
      <c r="BB13" s="38"/>
      <c r="BC13" s="38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"/>
      <c r="CW13" s="1"/>
      <c r="CX13" s="1"/>
    </row>
    <row r="14" spans="1:102" ht="15.75" customHeight="1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</row>
    <row r="15" spans="1:102" ht="51.75" customHeight="1" x14ac:dyDescent="0.25">
      <c r="A15" s="127" t="s">
        <v>7</v>
      </c>
      <c r="B15" s="127" t="s">
        <v>5</v>
      </c>
      <c r="C15" s="130" t="s">
        <v>1</v>
      </c>
      <c r="D15" s="127" t="s">
        <v>100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 t="s">
        <v>101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</row>
    <row r="16" spans="1:102" ht="51.75" customHeight="1" x14ac:dyDescent="0.25">
      <c r="A16" s="127"/>
      <c r="B16" s="127"/>
      <c r="C16" s="131"/>
      <c r="D16" s="105" t="s">
        <v>2</v>
      </c>
      <c r="E16" s="133" t="s">
        <v>3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5"/>
      <c r="AD16" s="39" t="s">
        <v>2</v>
      </c>
      <c r="AE16" s="136" t="s">
        <v>3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8"/>
    </row>
    <row r="17" spans="1:97" ht="22.5" customHeight="1" x14ac:dyDescent="0.25">
      <c r="A17" s="127"/>
      <c r="B17" s="127"/>
      <c r="C17" s="131"/>
      <c r="D17" s="119" t="s">
        <v>4</v>
      </c>
      <c r="E17" s="133" t="s">
        <v>4</v>
      </c>
      <c r="F17" s="134"/>
      <c r="G17" s="134"/>
      <c r="H17" s="134"/>
      <c r="I17" s="135"/>
      <c r="J17" s="123" t="s">
        <v>8</v>
      </c>
      <c r="K17" s="123"/>
      <c r="L17" s="123"/>
      <c r="M17" s="123"/>
      <c r="N17" s="123"/>
      <c r="O17" s="124" t="s">
        <v>9</v>
      </c>
      <c r="P17" s="124"/>
      <c r="Q17" s="124"/>
      <c r="R17" s="124"/>
      <c r="S17" s="124"/>
      <c r="T17" s="125" t="s">
        <v>11</v>
      </c>
      <c r="U17" s="125"/>
      <c r="V17" s="125"/>
      <c r="W17" s="125"/>
      <c r="X17" s="125"/>
      <c r="Y17" s="129" t="s">
        <v>10</v>
      </c>
      <c r="Z17" s="129"/>
      <c r="AA17" s="129"/>
      <c r="AB17" s="129"/>
      <c r="AC17" s="129"/>
      <c r="AD17" s="121" t="s">
        <v>4</v>
      </c>
      <c r="AE17" s="139" t="s">
        <v>4</v>
      </c>
      <c r="AF17" s="140"/>
      <c r="AG17" s="140"/>
      <c r="AH17" s="140"/>
      <c r="AI17" s="141"/>
      <c r="AJ17" s="125" t="s">
        <v>8</v>
      </c>
      <c r="AK17" s="125"/>
      <c r="AL17" s="125"/>
      <c r="AM17" s="125"/>
      <c r="AN17" s="125"/>
      <c r="AO17" s="124" t="s">
        <v>9</v>
      </c>
      <c r="AP17" s="124"/>
      <c r="AQ17" s="124"/>
      <c r="AR17" s="124"/>
      <c r="AS17" s="124"/>
      <c r="AT17" s="142" t="s">
        <v>11</v>
      </c>
      <c r="AU17" s="142"/>
      <c r="AV17" s="142"/>
      <c r="AW17" s="142"/>
      <c r="AX17" s="142"/>
      <c r="AY17" s="118" t="s">
        <v>10</v>
      </c>
      <c r="AZ17" s="118"/>
      <c r="BA17" s="118"/>
      <c r="BB17" s="118"/>
      <c r="BC17" s="118"/>
    </row>
    <row r="18" spans="1:97" ht="194.25" customHeight="1" x14ac:dyDescent="0.25">
      <c r="A18" s="127"/>
      <c r="B18" s="127"/>
      <c r="C18" s="132"/>
      <c r="D18" s="120"/>
      <c r="E18" s="40" t="s">
        <v>96</v>
      </c>
      <c r="F18" s="40" t="s">
        <v>42</v>
      </c>
      <c r="G18" s="40" t="s">
        <v>43</v>
      </c>
      <c r="H18" s="40" t="s">
        <v>6</v>
      </c>
      <c r="I18" s="40" t="s">
        <v>44</v>
      </c>
      <c r="J18" s="40" t="s">
        <v>96</v>
      </c>
      <c r="K18" s="41" t="s">
        <v>42</v>
      </c>
      <c r="L18" s="41" t="s">
        <v>43</v>
      </c>
      <c r="M18" s="41" t="s">
        <v>6</v>
      </c>
      <c r="N18" s="41" t="s">
        <v>44</v>
      </c>
      <c r="O18" s="42" t="s">
        <v>96</v>
      </c>
      <c r="P18" s="42" t="s">
        <v>42</v>
      </c>
      <c r="Q18" s="42" t="s">
        <v>43</v>
      </c>
      <c r="R18" s="42" t="s">
        <v>6</v>
      </c>
      <c r="S18" s="42" t="s">
        <v>44</v>
      </c>
      <c r="T18" s="41" t="s">
        <v>96</v>
      </c>
      <c r="U18" s="41" t="s">
        <v>42</v>
      </c>
      <c r="V18" s="41" t="s">
        <v>43</v>
      </c>
      <c r="W18" s="41" t="s">
        <v>6</v>
      </c>
      <c r="X18" s="41" t="s">
        <v>44</v>
      </c>
      <c r="Y18" s="41" t="s">
        <v>96</v>
      </c>
      <c r="Z18" s="41" t="s">
        <v>42</v>
      </c>
      <c r="AA18" s="41" t="s">
        <v>43</v>
      </c>
      <c r="AB18" s="41" t="s">
        <v>6</v>
      </c>
      <c r="AC18" s="41" t="s">
        <v>44</v>
      </c>
      <c r="AD18" s="122"/>
      <c r="AE18" s="41" t="s">
        <v>96</v>
      </c>
      <c r="AF18" s="41" t="s">
        <v>42</v>
      </c>
      <c r="AG18" s="41" t="s">
        <v>43</v>
      </c>
      <c r="AH18" s="41" t="s">
        <v>6</v>
      </c>
      <c r="AI18" s="41" t="s">
        <v>44</v>
      </c>
      <c r="AJ18" s="41" t="s">
        <v>96</v>
      </c>
      <c r="AK18" s="41" t="s">
        <v>42</v>
      </c>
      <c r="AL18" s="41" t="s">
        <v>43</v>
      </c>
      <c r="AM18" s="41" t="s">
        <v>6</v>
      </c>
      <c r="AN18" s="41" t="s">
        <v>44</v>
      </c>
      <c r="AO18" s="42" t="s">
        <v>96</v>
      </c>
      <c r="AP18" s="42" t="s">
        <v>42</v>
      </c>
      <c r="AQ18" s="42" t="s">
        <v>43</v>
      </c>
      <c r="AR18" s="42" t="s">
        <v>6</v>
      </c>
      <c r="AS18" s="42" t="s">
        <v>44</v>
      </c>
      <c r="AT18" s="93" t="s">
        <v>96</v>
      </c>
      <c r="AU18" s="43" t="s">
        <v>42</v>
      </c>
      <c r="AV18" s="43" t="s">
        <v>43</v>
      </c>
      <c r="AW18" s="43" t="s">
        <v>6</v>
      </c>
      <c r="AX18" s="43" t="s">
        <v>44</v>
      </c>
      <c r="AY18" s="43" t="s">
        <v>96</v>
      </c>
      <c r="AZ18" s="43" t="s">
        <v>42</v>
      </c>
      <c r="BA18" s="43" t="s">
        <v>43</v>
      </c>
      <c r="BB18" s="43" t="s">
        <v>6</v>
      </c>
      <c r="BC18" s="43" t="s">
        <v>44</v>
      </c>
    </row>
    <row r="19" spans="1:97" s="7" customFormat="1" x14ac:dyDescent="0.25">
      <c r="A19" s="44">
        <v>1</v>
      </c>
      <c r="B19" s="45"/>
      <c r="C19" s="45">
        <f>B19+1</f>
        <v>1</v>
      </c>
      <c r="D19" s="106">
        <v>4</v>
      </c>
      <c r="E19" s="45" t="s">
        <v>12</v>
      </c>
      <c r="F19" s="45" t="s">
        <v>13</v>
      </c>
      <c r="G19" s="45" t="s">
        <v>14</v>
      </c>
      <c r="H19" s="45" t="s">
        <v>15</v>
      </c>
      <c r="I19" s="45" t="s">
        <v>16</v>
      </c>
      <c r="J19" s="45" t="s">
        <v>17</v>
      </c>
      <c r="K19" s="46" t="s">
        <v>18</v>
      </c>
      <c r="L19" s="46" t="s">
        <v>19</v>
      </c>
      <c r="M19" s="46" t="s">
        <v>20</v>
      </c>
      <c r="N19" s="46" t="s">
        <v>21</v>
      </c>
      <c r="O19" s="47" t="s">
        <v>22</v>
      </c>
      <c r="P19" s="47" t="s">
        <v>23</v>
      </c>
      <c r="Q19" s="47" t="s">
        <v>24</v>
      </c>
      <c r="R19" s="47" t="s">
        <v>25</v>
      </c>
      <c r="S19" s="47" t="s">
        <v>26</v>
      </c>
      <c r="T19" s="46" t="s">
        <v>27</v>
      </c>
      <c r="U19" s="46" t="s">
        <v>28</v>
      </c>
      <c r="V19" s="46" t="s">
        <v>29</v>
      </c>
      <c r="W19" s="46" t="s">
        <v>30</v>
      </c>
      <c r="X19" s="46" t="s">
        <v>31</v>
      </c>
      <c r="Y19" s="46" t="s">
        <v>32</v>
      </c>
      <c r="Z19" s="46" t="s">
        <v>33</v>
      </c>
      <c r="AA19" s="46" t="s">
        <v>34</v>
      </c>
      <c r="AB19" s="46" t="s">
        <v>35</v>
      </c>
      <c r="AC19" s="46" t="s">
        <v>36</v>
      </c>
      <c r="AD19" s="46">
        <v>6</v>
      </c>
      <c r="AE19" s="46" t="s">
        <v>38</v>
      </c>
      <c r="AF19" s="46" t="s">
        <v>39</v>
      </c>
      <c r="AG19" s="46" t="s">
        <v>40</v>
      </c>
      <c r="AH19" s="46" t="s">
        <v>41</v>
      </c>
      <c r="AI19" s="46" t="s">
        <v>68</v>
      </c>
      <c r="AJ19" s="46" t="s">
        <v>69</v>
      </c>
      <c r="AK19" s="46" t="s">
        <v>70</v>
      </c>
      <c r="AL19" s="46" t="s">
        <v>71</v>
      </c>
      <c r="AM19" s="46" t="s">
        <v>72</v>
      </c>
      <c r="AN19" s="46" t="s">
        <v>73</v>
      </c>
      <c r="AO19" s="47" t="s">
        <v>74</v>
      </c>
      <c r="AP19" s="47" t="s">
        <v>75</v>
      </c>
      <c r="AQ19" s="47" t="s">
        <v>76</v>
      </c>
      <c r="AR19" s="47" t="s">
        <v>77</v>
      </c>
      <c r="AS19" s="47" t="s">
        <v>78</v>
      </c>
      <c r="AT19" s="94" t="s">
        <v>79</v>
      </c>
      <c r="AU19" s="48" t="s">
        <v>80</v>
      </c>
      <c r="AV19" s="48" t="s">
        <v>81</v>
      </c>
      <c r="AW19" s="48" t="s">
        <v>82</v>
      </c>
      <c r="AX19" s="48" t="s">
        <v>83</v>
      </c>
      <c r="AY19" s="48" t="s">
        <v>84</v>
      </c>
      <c r="AZ19" s="48" t="s">
        <v>85</v>
      </c>
      <c r="BA19" s="48" t="s">
        <v>86</v>
      </c>
      <c r="BB19" s="48" t="s">
        <v>87</v>
      </c>
      <c r="BC19" s="48" t="s">
        <v>88</v>
      </c>
    </row>
    <row r="20" spans="1:97" ht="35.25" customHeight="1" x14ac:dyDescent="0.25">
      <c r="A20" s="17" t="s">
        <v>102</v>
      </c>
      <c r="B20" s="49" t="s">
        <v>45</v>
      </c>
      <c r="C20" s="50" t="s">
        <v>103</v>
      </c>
      <c r="D20" s="107">
        <f>D21+D22+D23+D24+D25+D26</f>
        <v>357.37921074000008</v>
      </c>
      <c r="E20" s="21">
        <f t="shared" ref="E20:E98" si="0">J20+O20+T20</f>
        <v>145.69135163999999</v>
      </c>
      <c r="F20" s="21">
        <f t="shared" ref="F20:F98" si="1">K20+P20+U20</f>
        <v>5.1133070880000009</v>
      </c>
      <c r="G20" s="21">
        <f t="shared" ref="G20:G98" si="2">L20+Q20+V20</f>
        <v>53.150625312000003</v>
      </c>
      <c r="H20" s="21">
        <f t="shared" ref="H20:H98" si="3">M20+R20+W20</f>
        <v>87.427419239999992</v>
      </c>
      <c r="I20" s="21">
        <f t="shared" ref="I20:I110" si="4">N20+S20</f>
        <v>0</v>
      </c>
      <c r="J20" s="21">
        <f>J21+J22+J23+J24+J25+J26</f>
        <v>43.817229384000001</v>
      </c>
      <c r="K20" s="21">
        <f t="shared" ref="K20:N20" si="5">K21+K22+K23+K24+K25+K26</f>
        <v>0.95962619999999998</v>
      </c>
      <c r="L20" s="21">
        <f t="shared" si="5"/>
        <v>9.3059244719999974</v>
      </c>
      <c r="M20" s="21">
        <f t="shared" si="5"/>
        <v>33.551678711999998</v>
      </c>
      <c r="N20" s="21">
        <f t="shared" si="5"/>
        <v>0</v>
      </c>
      <c r="O20" s="21">
        <f>O21+O22+O23+O24+O25+O26</f>
        <v>38.294204496000006</v>
      </c>
      <c r="P20" s="23">
        <f t="shared" ref="P20:S20" si="6">P21+P22+P23+P24+P25+P26</f>
        <v>1.0184239920000002</v>
      </c>
      <c r="Q20" s="23">
        <f t="shared" si="6"/>
        <v>22.194927912000004</v>
      </c>
      <c r="R20" s="23">
        <f t="shared" si="6"/>
        <v>15.080852591999998</v>
      </c>
      <c r="S20" s="21">
        <f t="shared" si="6"/>
        <v>0</v>
      </c>
      <c r="T20" s="22">
        <f>T21+T22+T23+T24+T25+T26</f>
        <v>63.579917760000001</v>
      </c>
      <c r="U20" s="22">
        <f t="shared" ref="U20:X20" si="7">U21+U22+U23+U24+U25+U26</f>
        <v>3.1352568960000005</v>
      </c>
      <c r="V20" s="22">
        <f t="shared" si="7"/>
        <v>21.649772927999997</v>
      </c>
      <c r="W20" s="22">
        <f t="shared" si="7"/>
        <v>38.794887935999995</v>
      </c>
      <c r="X20" s="22">
        <f t="shared" si="7"/>
        <v>0</v>
      </c>
      <c r="Y20" s="22" t="s">
        <v>97</v>
      </c>
      <c r="Z20" s="22" t="s">
        <v>97</v>
      </c>
      <c r="AA20" s="22" t="s">
        <v>97</v>
      </c>
      <c r="AB20" s="22" t="s">
        <v>97</v>
      </c>
      <c r="AC20" s="22" t="s">
        <v>97</v>
      </c>
      <c r="AD20" s="21">
        <f>AD21+AD22+AD23+AD24+AD25+AD26</f>
        <v>297.81601549161871</v>
      </c>
      <c r="AE20" s="21">
        <f>AJ20+AO20+AT20</f>
        <v>123.076504</v>
      </c>
      <c r="AF20" s="21">
        <f t="shared" ref="AF20:AI35" si="8">AK20+AP20+AU20</f>
        <v>2.7077581300000002</v>
      </c>
      <c r="AG20" s="21">
        <f t="shared" si="8"/>
        <v>46.232107120000009</v>
      </c>
      <c r="AH20" s="21">
        <f t="shared" si="8"/>
        <v>74.136638750000003</v>
      </c>
      <c r="AI20" s="21">
        <f t="shared" si="8"/>
        <v>0</v>
      </c>
      <c r="AJ20" s="21">
        <f>AJ21+AJ22+AJ23+AJ24+AJ25+AJ26</f>
        <v>43.623718589999996</v>
      </c>
      <c r="AK20" s="21">
        <f t="shared" ref="AK20:AN20" si="9">AK21+AK22+AK23+AK24+AK25+AK26</f>
        <v>0.72911919999999997</v>
      </c>
      <c r="AL20" s="21">
        <f t="shared" si="9"/>
        <v>12.352046580000001</v>
      </c>
      <c r="AM20" s="21">
        <f t="shared" si="9"/>
        <v>30.54255281</v>
      </c>
      <c r="AN20" s="21">
        <f t="shared" si="9"/>
        <v>0</v>
      </c>
      <c r="AO20" s="22">
        <f>AO21+AO22+AO23+AO24+AO25+AO26</f>
        <v>30.007436889999997</v>
      </c>
      <c r="AP20" s="22">
        <f t="shared" ref="AP20:AS20" si="10">AP21+AP22+AP23+AP24+AP25+AP26</f>
        <v>0.65878665000000003</v>
      </c>
      <c r="AQ20" s="22">
        <f t="shared" si="10"/>
        <v>16.449068530000002</v>
      </c>
      <c r="AR20" s="22">
        <f t="shared" si="10"/>
        <v>12.899581710000001</v>
      </c>
      <c r="AS20" s="22">
        <f t="shared" si="10"/>
        <v>0</v>
      </c>
      <c r="AT20" s="95">
        <f>AT21+AT22+AT23+AT24+AT25+AT26</f>
        <v>49.445348520000003</v>
      </c>
      <c r="AU20" s="22">
        <f t="shared" ref="AU20:AX20" si="11">AU21+AU22+AU23+AU24+AU25+AU26</f>
        <v>1.3198522800000003</v>
      </c>
      <c r="AV20" s="22">
        <f t="shared" si="11"/>
        <v>17.430992010000001</v>
      </c>
      <c r="AW20" s="22">
        <f t="shared" si="11"/>
        <v>30.69450423</v>
      </c>
      <c r="AX20" s="22">
        <f t="shared" si="11"/>
        <v>0</v>
      </c>
      <c r="AY20" s="22" t="s">
        <v>97</v>
      </c>
      <c r="AZ20" s="22" t="s">
        <v>97</v>
      </c>
      <c r="BA20" s="22" t="s">
        <v>97</v>
      </c>
      <c r="BB20" s="22" t="s">
        <v>97</v>
      </c>
      <c r="BC20" s="22" t="s">
        <v>97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7" ht="25.5" customHeight="1" x14ac:dyDescent="0.25">
      <c r="A21" s="17" t="s">
        <v>104</v>
      </c>
      <c r="B21" s="49" t="s">
        <v>105</v>
      </c>
      <c r="C21" s="50" t="s">
        <v>103</v>
      </c>
      <c r="D21" s="107">
        <f>D28</f>
        <v>113.64028287398399</v>
      </c>
      <c r="E21" s="21">
        <f t="shared" si="0"/>
        <v>77.611237404000008</v>
      </c>
      <c r="F21" s="21">
        <f t="shared" si="1"/>
        <v>4.0324124040000004</v>
      </c>
      <c r="G21" s="21">
        <f t="shared" si="2"/>
        <v>37.736776104</v>
      </c>
      <c r="H21" s="21">
        <f t="shared" si="3"/>
        <v>35.842048896000001</v>
      </c>
      <c r="I21" s="21">
        <f t="shared" si="4"/>
        <v>0</v>
      </c>
      <c r="J21" s="21">
        <f>J28</f>
        <v>10.696799087999999</v>
      </c>
      <c r="K21" s="21">
        <f t="shared" ref="K21:N21" si="12">K28</f>
        <v>0.77271955199999998</v>
      </c>
      <c r="L21" s="21">
        <f t="shared" si="12"/>
        <v>5.0467932480000002</v>
      </c>
      <c r="M21" s="21">
        <f t="shared" si="12"/>
        <v>4.8772862879999987</v>
      </c>
      <c r="N21" s="21">
        <f t="shared" si="12"/>
        <v>0</v>
      </c>
      <c r="O21" s="21">
        <f>O28</f>
        <v>23.482189488000003</v>
      </c>
      <c r="P21" s="23">
        <f t="shared" ref="P21:S21" si="13">P28</f>
        <v>0.60269680800000003</v>
      </c>
      <c r="Q21" s="23">
        <f t="shared" si="13"/>
        <v>16.256846328000002</v>
      </c>
      <c r="R21" s="23">
        <f t="shared" si="13"/>
        <v>6.6226463520000012</v>
      </c>
      <c r="S21" s="21">
        <f t="shared" si="13"/>
        <v>0</v>
      </c>
      <c r="T21" s="22">
        <f>T28</f>
        <v>43.432248828000006</v>
      </c>
      <c r="U21" s="22">
        <f t="shared" ref="U21:X21" si="14">U28</f>
        <v>2.6569960440000004</v>
      </c>
      <c r="V21" s="22">
        <f t="shared" si="14"/>
        <v>16.433136527999999</v>
      </c>
      <c r="W21" s="22">
        <f t="shared" si="14"/>
        <v>24.342116256000001</v>
      </c>
      <c r="X21" s="22">
        <f t="shared" si="14"/>
        <v>0</v>
      </c>
      <c r="Y21" s="22" t="s">
        <v>97</v>
      </c>
      <c r="Z21" s="22" t="s">
        <v>97</v>
      </c>
      <c r="AA21" s="22" t="s">
        <v>97</v>
      </c>
      <c r="AB21" s="22" t="s">
        <v>97</v>
      </c>
      <c r="AC21" s="22" t="s">
        <v>97</v>
      </c>
      <c r="AD21" s="21">
        <f>AD28</f>
        <v>94.700241279938695</v>
      </c>
      <c r="AE21" s="21">
        <f t="shared" ref="AE21:AI99" si="15">AJ21+AO21+AT21</f>
        <v>62.704224000000004</v>
      </c>
      <c r="AF21" s="21">
        <f t="shared" si="8"/>
        <v>1.8533996700000004</v>
      </c>
      <c r="AG21" s="21">
        <f t="shared" si="8"/>
        <v>29.710702920000003</v>
      </c>
      <c r="AH21" s="21">
        <f t="shared" si="8"/>
        <v>31.140121410000003</v>
      </c>
      <c r="AI21" s="21">
        <f t="shared" si="8"/>
        <v>0</v>
      </c>
      <c r="AJ21" s="21">
        <f>AJ28</f>
        <v>12.232261580000001</v>
      </c>
      <c r="AK21" s="21">
        <f t="shared" ref="AK21:AN21" si="16">AK28</f>
        <v>0.38703225000000008</v>
      </c>
      <c r="AL21" s="21">
        <f t="shared" si="16"/>
        <v>5.65566324</v>
      </c>
      <c r="AM21" s="21">
        <f t="shared" si="16"/>
        <v>6.1895660899999996</v>
      </c>
      <c r="AN21" s="21">
        <f t="shared" si="16"/>
        <v>0</v>
      </c>
      <c r="AO21" s="22">
        <f>AO28</f>
        <v>17.11922229</v>
      </c>
      <c r="AP21" s="22">
        <f t="shared" ref="AP21:AS21" si="17">AP28</f>
        <v>0.35838892</v>
      </c>
      <c r="AQ21" s="22">
        <f t="shared" si="17"/>
        <v>11.05964546</v>
      </c>
      <c r="AR21" s="22">
        <f t="shared" si="17"/>
        <v>5.7011879100000007</v>
      </c>
      <c r="AS21" s="22">
        <f t="shared" si="17"/>
        <v>0</v>
      </c>
      <c r="AT21" s="95">
        <f>AT28</f>
        <v>33.352740130000001</v>
      </c>
      <c r="AU21" s="22">
        <f t="shared" ref="AU21:AX21" si="18">AU28</f>
        <v>1.1079785000000002</v>
      </c>
      <c r="AV21" s="22">
        <f t="shared" si="18"/>
        <v>12.995394220000001</v>
      </c>
      <c r="AW21" s="22">
        <f t="shared" si="18"/>
        <v>19.249367410000001</v>
      </c>
      <c r="AX21" s="22">
        <f t="shared" si="18"/>
        <v>0</v>
      </c>
      <c r="AY21" s="22" t="s">
        <v>97</v>
      </c>
      <c r="AZ21" s="22" t="s">
        <v>97</v>
      </c>
      <c r="BA21" s="22" t="s">
        <v>97</v>
      </c>
      <c r="BB21" s="22" t="s">
        <v>97</v>
      </c>
      <c r="BC21" s="22" t="s">
        <v>97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7" ht="37.5" customHeight="1" x14ac:dyDescent="0.3">
      <c r="A22" s="17" t="s">
        <v>106</v>
      </c>
      <c r="B22" s="49" t="s">
        <v>107</v>
      </c>
      <c r="C22" s="50" t="s">
        <v>103</v>
      </c>
      <c r="D22" s="107">
        <f>D119</f>
        <v>160.74550229056274</v>
      </c>
      <c r="E22" s="21">
        <f t="shared" si="0"/>
        <v>51.395784575999997</v>
      </c>
      <c r="F22" s="21">
        <f t="shared" si="1"/>
        <v>0.91678582800000008</v>
      </c>
      <c r="G22" s="21">
        <f t="shared" si="2"/>
        <v>12.776857619999998</v>
      </c>
      <c r="H22" s="21">
        <f t="shared" si="3"/>
        <v>37.702141127999994</v>
      </c>
      <c r="I22" s="21">
        <f t="shared" si="4"/>
        <v>0</v>
      </c>
      <c r="J22" s="21">
        <f>J119</f>
        <v>22.277267279999993</v>
      </c>
      <c r="K22" s="21">
        <f t="shared" ref="K22:N22" si="19">K119</f>
        <v>0.141407064</v>
      </c>
      <c r="L22" s="21">
        <f t="shared" si="19"/>
        <v>3.5370372599999991</v>
      </c>
      <c r="M22" s="21">
        <f t="shared" si="19"/>
        <v>18.598822955999996</v>
      </c>
      <c r="N22" s="21">
        <f t="shared" si="19"/>
        <v>0</v>
      </c>
      <c r="O22" s="21">
        <f>O119</f>
        <v>11.895331764000003</v>
      </c>
      <c r="P22" s="23">
        <f t="shared" ref="P22:S22" si="20">P119</f>
        <v>0.38631748800000004</v>
      </c>
      <c r="Q22" s="23">
        <f t="shared" si="20"/>
        <v>4.2846727800000002</v>
      </c>
      <c r="R22" s="23">
        <f t="shared" si="20"/>
        <v>7.2243414959999974</v>
      </c>
      <c r="S22" s="23">
        <f t="shared" si="20"/>
        <v>0</v>
      </c>
      <c r="T22" s="22">
        <f>T119</f>
        <v>17.223185531999999</v>
      </c>
      <c r="U22" s="22">
        <f t="shared" ref="U22:X22" si="21">U119</f>
        <v>0.38906127600000007</v>
      </c>
      <c r="V22" s="22">
        <f t="shared" si="21"/>
        <v>4.9551475799999993</v>
      </c>
      <c r="W22" s="22">
        <f t="shared" si="21"/>
        <v>11.878976675999999</v>
      </c>
      <c r="X22" s="22">
        <f t="shared" si="21"/>
        <v>0</v>
      </c>
      <c r="Y22" s="22" t="s">
        <v>97</v>
      </c>
      <c r="Z22" s="22" t="s">
        <v>97</v>
      </c>
      <c r="AA22" s="22" t="s">
        <v>97</v>
      </c>
      <c r="AB22" s="22" t="s">
        <v>97</v>
      </c>
      <c r="AC22" s="22" t="s">
        <v>97</v>
      </c>
      <c r="AD22" s="21">
        <f>AD119</f>
        <v>133.9545862321356</v>
      </c>
      <c r="AE22" s="21">
        <f t="shared" si="15"/>
        <v>45.644647739999996</v>
      </c>
      <c r="AF22" s="21">
        <f t="shared" si="8"/>
        <v>0.63455244</v>
      </c>
      <c r="AG22" s="21">
        <f t="shared" si="8"/>
        <v>14.23039326</v>
      </c>
      <c r="AH22" s="21">
        <f t="shared" si="8"/>
        <v>30.779702040000004</v>
      </c>
      <c r="AI22" s="21">
        <f t="shared" si="8"/>
        <v>0</v>
      </c>
      <c r="AJ22" s="51">
        <f>AJ119</f>
        <v>21.773626309999997</v>
      </c>
      <c r="AK22" s="51">
        <f t="shared" ref="AK22:AN22" si="22">AK119</f>
        <v>0.22102147</v>
      </c>
      <c r="AL22" s="51">
        <f t="shared" si="22"/>
        <v>6.2433836300000012</v>
      </c>
      <c r="AM22" s="51">
        <f t="shared" si="22"/>
        <v>15.30922121</v>
      </c>
      <c r="AN22" s="51">
        <f t="shared" si="22"/>
        <v>0</v>
      </c>
      <c r="AO22" s="22">
        <f>AO119</f>
        <v>10.167173069999997</v>
      </c>
      <c r="AP22" s="22">
        <f t="shared" ref="AP22:AS22" si="23">AP119</f>
        <v>0.25195591000000001</v>
      </c>
      <c r="AQ22" s="22">
        <f t="shared" si="23"/>
        <v>3.7450439799999997</v>
      </c>
      <c r="AR22" s="22">
        <f t="shared" si="23"/>
        <v>6.1701731800000008</v>
      </c>
      <c r="AS22" s="22">
        <f t="shared" si="23"/>
        <v>0</v>
      </c>
      <c r="AT22" s="95">
        <f>AT119</f>
        <v>13.703848360000002</v>
      </c>
      <c r="AU22" s="22">
        <f t="shared" ref="AU22:AX22" si="24">AU119</f>
        <v>0.16157505999999999</v>
      </c>
      <c r="AV22" s="22">
        <f t="shared" si="24"/>
        <v>4.24196565</v>
      </c>
      <c r="AW22" s="22">
        <f t="shared" si="24"/>
        <v>9.3003076499999988</v>
      </c>
      <c r="AX22" s="22">
        <f t="shared" si="24"/>
        <v>0</v>
      </c>
      <c r="AY22" s="22" t="s">
        <v>97</v>
      </c>
      <c r="AZ22" s="22" t="s">
        <v>97</v>
      </c>
      <c r="BA22" s="22" t="s">
        <v>97</v>
      </c>
      <c r="BB22" s="22" t="s">
        <v>97</v>
      </c>
      <c r="BC22" s="22" t="s">
        <v>97</v>
      </c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50.25" customHeight="1" x14ac:dyDescent="0.25">
      <c r="A23" s="17" t="s">
        <v>108</v>
      </c>
      <c r="B23" s="49" t="s">
        <v>109</v>
      </c>
      <c r="C23" s="50" t="s">
        <v>103</v>
      </c>
      <c r="D23" s="108">
        <v>0</v>
      </c>
      <c r="E23" s="21">
        <f t="shared" si="0"/>
        <v>0</v>
      </c>
      <c r="F23" s="21">
        <f t="shared" si="1"/>
        <v>0</v>
      </c>
      <c r="G23" s="21">
        <f t="shared" si="2"/>
        <v>0</v>
      </c>
      <c r="H23" s="21">
        <f t="shared" si="3"/>
        <v>0</v>
      </c>
      <c r="I23" s="21">
        <f t="shared" si="4"/>
        <v>0</v>
      </c>
      <c r="J23" s="21">
        <f t="shared" ref="J23:J114" si="25">K23+L23+M23+N23</f>
        <v>0</v>
      </c>
      <c r="K23" s="21">
        <v>0</v>
      </c>
      <c r="L23" s="21">
        <v>0</v>
      </c>
      <c r="M23" s="21">
        <v>0</v>
      </c>
      <c r="N23" s="21">
        <f>N328</f>
        <v>0</v>
      </c>
      <c r="O23" s="21">
        <v>0</v>
      </c>
      <c r="P23" s="21">
        <f t="shared" ref="P23" si="26">Q23+R23+S23</f>
        <v>0</v>
      </c>
      <c r="Q23" s="21">
        <v>0</v>
      </c>
      <c r="R23" s="21">
        <v>0</v>
      </c>
      <c r="S23" s="21">
        <f>S328</f>
        <v>0</v>
      </c>
      <c r="T23" s="22">
        <f t="shared" ref="T23" si="27">U23+V23+W23+X23</f>
        <v>0</v>
      </c>
      <c r="U23" s="22">
        <v>0</v>
      </c>
      <c r="V23" s="22">
        <v>0</v>
      </c>
      <c r="W23" s="22">
        <v>0</v>
      </c>
      <c r="X23" s="22">
        <f>X328</f>
        <v>0</v>
      </c>
      <c r="Y23" s="22" t="s">
        <v>97</v>
      </c>
      <c r="Z23" s="22" t="s">
        <v>97</v>
      </c>
      <c r="AA23" s="22" t="s">
        <v>97</v>
      </c>
      <c r="AB23" s="22" t="s">
        <v>97</v>
      </c>
      <c r="AC23" s="22" t="s">
        <v>97</v>
      </c>
      <c r="AD23" s="21">
        <v>0</v>
      </c>
      <c r="AE23" s="21">
        <f t="shared" si="15"/>
        <v>0</v>
      </c>
      <c r="AF23" s="21">
        <f t="shared" si="8"/>
        <v>0</v>
      </c>
      <c r="AG23" s="21">
        <f t="shared" si="8"/>
        <v>0</v>
      </c>
      <c r="AH23" s="21">
        <f t="shared" si="8"/>
        <v>0</v>
      </c>
      <c r="AI23" s="21">
        <f t="shared" si="8"/>
        <v>0</v>
      </c>
      <c r="AJ23" s="21">
        <v>0</v>
      </c>
      <c r="AK23" s="21">
        <f t="shared" ref="AK23" si="28">AL23+AM23+AN23</f>
        <v>0</v>
      </c>
      <c r="AL23" s="21">
        <v>0</v>
      </c>
      <c r="AM23" s="21">
        <v>0</v>
      </c>
      <c r="AN23" s="21">
        <f>AN328</f>
        <v>0</v>
      </c>
      <c r="AO23" s="21">
        <v>0</v>
      </c>
      <c r="AP23" s="21">
        <f t="shared" ref="AP23" si="29">AQ23+AR23+AS23</f>
        <v>0</v>
      </c>
      <c r="AQ23" s="21">
        <v>0</v>
      </c>
      <c r="AR23" s="21">
        <v>0</v>
      </c>
      <c r="AS23" s="21">
        <f>AS328</f>
        <v>0</v>
      </c>
      <c r="AT23" s="95">
        <f t="shared" ref="AT23" si="30">AU23+AV23+AW23+AX23</f>
        <v>0</v>
      </c>
      <c r="AU23" s="22">
        <v>0</v>
      </c>
      <c r="AV23" s="22">
        <v>0</v>
      </c>
      <c r="AW23" s="22">
        <v>0</v>
      </c>
      <c r="AX23" s="22">
        <f>AX328</f>
        <v>0</v>
      </c>
      <c r="AY23" s="22" t="s">
        <v>97</v>
      </c>
      <c r="AZ23" s="22" t="s">
        <v>97</v>
      </c>
      <c r="BA23" s="22" t="s">
        <v>97</v>
      </c>
      <c r="BB23" s="22" t="s">
        <v>97</v>
      </c>
      <c r="BC23" s="22" t="s">
        <v>97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ht="36.75" customHeight="1" x14ac:dyDescent="0.3">
      <c r="A24" s="17" t="s">
        <v>110</v>
      </c>
      <c r="B24" s="49" t="s">
        <v>111</v>
      </c>
      <c r="C24" s="50" t="s">
        <v>103</v>
      </c>
      <c r="D24" s="108">
        <f>D331</f>
        <v>29.063289575453307</v>
      </c>
      <c r="E24" s="21">
        <f t="shared" si="0"/>
        <v>7.1244639000000003</v>
      </c>
      <c r="F24" s="21">
        <f t="shared" si="1"/>
        <v>0.164108856</v>
      </c>
      <c r="G24" s="21">
        <f t="shared" si="2"/>
        <v>2.6369915879999999</v>
      </c>
      <c r="H24" s="21">
        <f t="shared" si="3"/>
        <v>4.323363456</v>
      </c>
      <c r="I24" s="21">
        <f t="shared" si="4"/>
        <v>0</v>
      </c>
      <c r="J24" s="21">
        <f>J331</f>
        <v>1.1161125240000003</v>
      </c>
      <c r="K24" s="21">
        <f t="shared" ref="K24:N24" si="31">K331</f>
        <v>4.5499583999999996E-2</v>
      </c>
      <c r="L24" s="21">
        <f t="shared" si="31"/>
        <v>0.72209396399999992</v>
      </c>
      <c r="M24" s="21">
        <f t="shared" si="31"/>
        <v>0.34851897599999998</v>
      </c>
      <c r="N24" s="21">
        <f t="shared" si="31"/>
        <v>0</v>
      </c>
      <c r="O24" s="21">
        <f>O331</f>
        <v>3.0838679760000005</v>
      </c>
      <c r="P24" s="23">
        <f t="shared" ref="P24:S24" si="32">P331</f>
        <v>2.9409695999999999E-2</v>
      </c>
      <c r="Q24" s="23">
        <f t="shared" si="32"/>
        <v>1.6534088040000001</v>
      </c>
      <c r="R24" s="23">
        <f t="shared" si="32"/>
        <v>1.4010494760000001</v>
      </c>
      <c r="S24" s="23">
        <f t="shared" si="32"/>
        <v>0</v>
      </c>
      <c r="T24" s="22">
        <f>T331</f>
        <v>2.9244833999999997</v>
      </c>
      <c r="U24" s="22">
        <f t="shared" ref="U24:X24" si="33">U331</f>
        <v>8.9199576000000003E-2</v>
      </c>
      <c r="V24" s="22">
        <f t="shared" si="33"/>
        <v>0.26148882000000001</v>
      </c>
      <c r="W24" s="22">
        <f t="shared" si="33"/>
        <v>2.5737950039999999</v>
      </c>
      <c r="X24" s="22">
        <f t="shared" si="33"/>
        <v>0</v>
      </c>
      <c r="Y24" s="22" t="s">
        <v>97</v>
      </c>
      <c r="Z24" s="22" t="s">
        <v>97</v>
      </c>
      <c r="AA24" s="22" t="s">
        <v>97</v>
      </c>
      <c r="AB24" s="22" t="s">
        <v>97</v>
      </c>
      <c r="AC24" s="22" t="s">
        <v>97</v>
      </c>
      <c r="AD24" s="21">
        <f>AD331</f>
        <v>24.219407979544425</v>
      </c>
      <c r="AE24" s="21">
        <f t="shared" si="15"/>
        <v>6.1136198400000001</v>
      </c>
      <c r="AF24" s="21">
        <f t="shared" si="8"/>
        <v>0.21980601999999999</v>
      </c>
      <c r="AG24" s="21">
        <f t="shared" si="8"/>
        <v>2.2910109400000001</v>
      </c>
      <c r="AH24" s="21">
        <f t="shared" si="8"/>
        <v>3.6028028800000005</v>
      </c>
      <c r="AI24" s="21">
        <f t="shared" si="8"/>
        <v>0</v>
      </c>
      <c r="AJ24" s="23">
        <f>AJ331</f>
        <v>0.86449767</v>
      </c>
      <c r="AK24" s="23">
        <f t="shared" ref="AK24:AN24" si="34">AK331</f>
        <v>0.12106547999999999</v>
      </c>
      <c r="AL24" s="23">
        <f t="shared" si="34"/>
        <v>0.45299971000000006</v>
      </c>
      <c r="AM24" s="23">
        <f t="shared" si="34"/>
        <v>0.29043247999999999</v>
      </c>
      <c r="AN24" s="23">
        <f t="shared" si="34"/>
        <v>0</v>
      </c>
      <c r="AO24" s="23">
        <f>AO331</f>
        <v>2.8603621400000003</v>
      </c>
      <c r="AP24" s="23">
        <f t="shared" ref="AP24:AS24" si="35">AP331</f>
        <v>4.8441819999999997E-2</v>
      </c>
      <c r="AQ24" s="23">
        <f t="shared" si="35"/>
        <v>1.6443790899999999</v>
      </c>
      <c r="AR24" s="23">
        <f t="shared" si="35"/>
        <v>1.1675412300000003</v>
      </c>
      <c r="AS24" s="23">
        <f t="shared" si="35"/>
        <v>0</v>
      </c>
      <c r="AT24" s="95">
        <f>AT331</f>
        <v>2.3887600300000003</v>
      </c>
      <c r="AU24" s="22">
        <f t="shared" ref="AU24:AX24" si="36">AU331</f>
        <v>5.0298720000000005E-2</v>
      </c>
      <c r="AV24" s="22">
        <f t="shared" si="36"/>
        <v>0.19363214000000001</v>
      </c>
      <c r="AW24" s="22">
        <f t="shared" si="36"/>
        <v>2.14482917</v>
      </c>
      <c r="AX24" s="22">
        <f t="shared" si="36"/>
        <v>0</v>
      </c>
      <c r="AY24" s="22" t="s">
        <v>97</v>
      </c>
      <c r="AZ24" s="22" t="s">
        <v>97</v>
      </c>
      <c r="BA24" s="22" t="s">
        <v>97</v>
      </c>
      <c r="BB24" s="22" t="s">
        <v>97</v>
      </c>
      <c r="BC24" s="22" t="s">
        <v>97</v>
      </c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</row>
    <row r="25" spans="1:97" ht="39" customHeight="1" x14ac:dyDescent="0.3">
      <c r="A25" s="17" t="s">
        <v>112</v>
      </c>
      <c r="B25" s="49" t="s">
        <v>113</v>
      </c>
      <c r="C25" s="50" t="s">
        <v>103</v>
      </c>
      <c r="D25" s="108">
        <v>0</v>
      </c>
      <c r="E25" s="21">
        <f t="shared" si="0"/>
        <v>0</v>
      </c>
      <c r="F25" s="21">
        <f t="shared" si="1"/>
        <v>0</v>
      </c>
      <c r="G25" s="21">
        <f t="shared" si="2"/>
        <v>0</v>
      </c>
      <c r="H25" s="21">
        <f t="shared" si="3"/>
        <v>0</v>
      </c>
      <c r="I25" s="21">
        <f t="shared" si="4"/>
        <v>0</v>
      </c>
      <c r="J25" s="21">
        <f t="shared" si="25"/>
        <v>0</v>
      </c>
      <c r="K25" s="21">
        <v>0</v>
      </c>
      <c r="L25" s="21">
        <v>0</v>
      </c>
      <c r="M25" s="21">
        <v>0</v>
      </c>
      <c r="N25" s="21">
        <f t="shared" ref="N25:N26" si="37">N372</f>
        <v>0</v>
      </c>
      <c r="O25" s="21">
        <v>0</v>
      </c>
      <c r="P25" s="21">
        <f t="shared" ref="P25" si="38">Q25+R25+S25</f>
        <v>0</v>
      </c>
      <c r="Q25" s="21">
        <v>0</v>
      </c>
      <c r="R25" s="21">
        <v>0</v>
      </c>
      <c r="S25" s="21">
        <f t="shared" ref="S25" si="39">S372</f>
        <v>0</v>
      </c>
      <c r="T25" s="22">
        <f t="shared" ref="T25:T27" si="40">U25+V25+W25+X25</f>
        <v>0</v>
      </c>
      <c r="U25" s="22">
        <v>0</v>
      </c>
      <c r="V25" s="22">
        <v>0</v>
      </c>
      <c r="W25" s="22">
        <v>0</v>
      </c>
      <c r="X25" s="22">
        <f t="shared" ref="X25" si="41">X372</f>
        <v>0</v>
      </c>
      <c r="Y25" s="22" t="s">
        <v>97</v>
      </c>
      <c r="Z25" s="22" t="s">
        <v>97</v>
      </c>
      <c r="AA25" s="22" t="s">
        <v>97</v>
      </c>
      <c r="AB25" s="22" t="s">
        <v>97</v>
      </c>
      <c r="AC25" s="22" t="s">
        <v>97</v>
      </c>
      <c r="AD25" s="21">
        <v>0</v>
      </c>
      <c r="AE25" s="21">
        <f t="shared" si="15"/>
        <v>0</v>
      </c>
      <c r="AF25" s="21">
        <f t="shared" si="8"/>
        <v>0</v>
      </c>
      <c r="AG25" s="21">
        <f t="shared" si="8"/>
        <v>0</v>
      </c>
      <c r="AH25" s="21">
        <f t="shared" si="8"/>
        <v>0</v>
      </c>
      <c r="AI25" s="21">
        <f t="shared" si="8"/>
        <v>0</v>
      </c>
      <c r="AJ25" s="21">
        <v>0</v>
      </c>
      <c r="AK25" s="21">
        <f t="shared" ref="AK25" si="42">AL25+AM25+AN25</f>
        <v>0</v>
      </c>
      <c r="AL25" s="21">
        <v>0</v>
      </c>
      <c r="AM25" s="21">
        <v>0</v>
      </c>
      <c r="AN25" s="21">
        <f t="shared" ref="AN25" si="43">AN372</f>
        <v>0</v>
      </c>
      <c r="AO25" s="21">
        <v>0</v>
      </c>
      <c r="AP25" s="21">
        <f t="shared" ref="AP25" si="44">AQ25+AR25+AS25</f>
        <v>0</v>
      </c>
      <c r="AQ25" s="21">
        <v>0</v>
      </c>
      <c r="AR25" s="21">
        <v>0</v>
      </c>
      <c r="AS25" s="21">
        <f t="shared" ref="AS25" si="45">AS372</f>
        <v>0</v>
      </c>
      <c r="AT25" s="95">
        <f t="shared" ref="AT25:AT27" si="46">AU25+AV25+AW25+AX25</f>
        <v>0</v>
      </c>
      <c r="AU25" s="22">
        <v>0</v>
      </c>
      <c r="AV25" s="22">
        <v>0</v>
      </c>
      <c r="AW25" s="22">
        <v>0</v>
      </c>
      <c r="AX25" s="22">
        <f t="shared" ref="AX25" si="47">AX372</f>
        <v>0</v>
      </c>
      <c r="AY25" s="22" t="s">
        <v>97</v>
      </c>
      <c r="AZ25" s="22" t="s">
        <v>97</v>
      </c>
      <c r="BA25" s="22" t="s">
        <v>97</v>
      </c>
      <c r="BB25" s="22" t="s">
        <v>97</v>
      </c>
      <c r="BC25" s="22" t="s">
        <v>97</v>
      </c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</row>
    <row r="26" spans="1:97" x14ac:dyDescent="0.25">
      <c r="A26" s="17" t="s">
        <v>114</v>
      </c>
      <c r="B26" s="49" t="s">
        <v>115</v>
      </c>
      <c r="C26" s="50" t="s">
        <v>103</v>
      </c>
      <c r="D26" s="108">
        <f>D373</f>
        <v>53.930135999999997</v>
      </c>
      <c r="E26" s="21">
        <f t="shared" si="0"/>
        <v>9.5598657599999992</v>
      </c>
      <c r="F26" s="21">
        <f t="shared" si="1"/>
        <v>0</v>
      </c>
      <c r="G26" s="21">
        <f t="shared" si="2"/>
        <v>0</v>
      </c>
      <c r="H26" s="21">
        <f t="shared" si="3"/>
        <v>9.5598657599999992</v>
      </c>
      <c r="I26" s="21">
        <f t="shared" si="4"/>
        <v>0</v>
      </c>
      <c r="J26" s="21">
        <f t="shared" si="25"/>
        <v>9.727050492</v>
      </c>
      <c r="K26" s="21">
        <v>0</v>
      </c>
      <c r="L26" s="21">
        <v>0</v>
      </c>
      <c r="M26" s="21">
        <v>9.727050492</v>
      </c>
      <c r="N26" s="21">
        <f t="shared" si="37"/>
        <v>0</v>
      </c>
      <c r="O26" s="21">
        <f>O373</f>
        <v>-0.16718473200000003</v>
      </c>
      <c r="P26" s="23">
        <f t="shared" ref="P26:X26" si="48">P373</f>
        <v>0</v>
      </c>
      <c r="Q26" s="23">
        <f t="shared" si="48"/>
        <v>0</v>
      </c>
      <c r="R26" s="23">
        <f t="shared" si="48"/>
        <v>-0.16718473200000003</v>
      </c>
      <c r="S26" s="23">
        <f t="shared" si="48"/>
        <v>0</v>
      </c>
      <c r="T26" s="22">
        <f t="shared" si="40"/>
        <v>0</v>
      </c>
      <c r="U26" s="22">
        <f t="shared" si="48"/>
        <v>0</v>
      </c>
      <c r="V26" s="22">
        <f t="shared" si="48"/>
        <v>0</v>
      </c>
      <c r="W26" s="22">
        <f t="shared" si="48"/>
        <v>0</v>
      </c>
      <c r="X26" s="22">
        <f t="shared" si="48"/>
        <v>0</v>
      </c>
      <c r="Y26" s="22" t="s">
        <v>97</v>
      </c>
      <c r="Z26" s="22" t="s">
        <v>97</v>
      </c>
      <c r="AA26" s="22" t="s">
        <v>97</v>
      </c>
      <c r="AB26" s="22" t="s">
        <v>97</v>
      </c>
      <c r="AC26" s="22" t="s">
        <v>97</v>
      </c>
      <c r="AD26" s="21">
        <f>AD373</f>
        <v>44.941780000000001</v>
      </c>
      <c r="AE26" s="21">
        <f t="shared" si="15"/>
        <v>8.6140124199999999</v>
      </c>
      <c r="AF26" s="21">
        <f t="shared" si="8"/>
        <v>0</v>
      </c>
      <c r="AG26" s="21">
        <f t="shared" si="8"/>
        <v>0</v>
      </c>
      <c r="AH26" s="21">
        <f t="shared" si="8"/>
        <v>8.6140124199999999</v>
      </c>
      <c r="AI26" s="21">
        <f t="shared" si="8"/>
        <v>0</v>
      </c>
      <c r="AJ26" s="23">
        <f>AJ373</f>
        <v>8.7533330300000003</v>
      </c>
      <c r="AK26" s="23">
        <f t="shared" ref="AK26:AN26" si="49">AK373</f>
        <v>0</v>
      </c>
      <c r="AL26" s="23">
        <f t="shared" si="49"/>
        <v>0</v>
      </c>
      <c r="AM26" s="23">
        <f t="shared" si="49"/>
        <v>8.7533330300000003</v>
      </c>
      <c r="AN26" s="23">
        <f t="shared" si="49"/>
        <v>0</v>
      </c>
      <c r="AO26" s="23">
        <f>AO373</f>
        <v>-0.13932061000000001</v>
      </c>
      <c r="AP26" s="23">
        <f t="shared" ref="AP26:AS26" si="50">AP373</f>
        <v>0</v>
      </c>
      <c r="AQ26" s="23">
        <f t="shared" si="50"/>
        <v>0</v>
      </c>
      <c r="AR26" s="23">
        <f t="shared" si="50"/>
        <v>-0.13932061000000001</v>
      </c>
      <c r="AS26" s="23">
        <f t="shared" si="50"/>
        <v>0</v>
      </c>
      <c r="AT26" s="95">
        <f t="shared" si="46"/>
        <v>0</v>
      </c>
      <c r="AU26" s="22">
        <f t="shared" ref="AU26:AX26" si="51">AU373</f>
        <v>0</v>
      </c>
      <c r="AV26" s="22">
        <f t="shared" si="51"/>
        <v>0</v>
      </c>
      <c r="AW26" s="22">
        <f t="shared" si="51"/>
        <v>0</v>
      </c>
      <c r="AX26" s="22">
        <f t="shared" si="51"/>
        <v>0</v>
      </c>
      <c r="AY26" s="22" t="s">
        <v>97</v>
      </c>
      <c r="AZ26" s="22" t="s">
        <v>97</v>
      </c>
      <c r="BA26" s="22" t="s">
        <v>97</v>
      </c>
      <c r="BB26" s="22" t="s">
        <v>97</v>
      </c>
      <c r="BC26" s="22" t="s">
        <v>97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 ht="22.5" customHeight="1" x14ac:dyDescent="0.25">
      <c r="A27" s="17" t="s">
        <v>116</v>
      </c>
      <c r="B27" s="49" t="s">
        <v>117</v>
      </c>
      <c r="C27" s="50" t="s">
        <v>103</v>
      </c>
      <c r="D27" s="108">
        <v>0</v>
      </c>
      <c r="E27" s="21">
        <f t="shared" si="0"/>
        <v>0</v>
      </c>
      <c r="F27" s="21">
        <f t="shared" si="1"/>
        <v>0</v>
      </c>
      <c r="G27" s="21">
        <f t="shared" si="2"/>
        <v>0</v>
      </c>
      <c r="H27" s="21">
        <f t="shared" si="3"/>
        <v>0</v>
      </c>
      <c r="I27" s="21">
        <f t="shared" si="4"/>
        <v>0</v>
      </c>
      <c r="J27" s="21">
        <f t="shared" si="25"/>
        <v>0</v>
      </c>
      <c r="K27" s="52">
        <v>0</v>
      </c>
      <c r="L27" s="52">
        <v>0</v>
      </c>
      <c r="M27" s="52">
        <v>0</v>
      </c>
      <c r="N27" s="52">
        <v>0</v>
      </c>
      <c r="O27" s="21">
        <v>0</v>
      </c>
      <c r="P27" s="21">
        <f t="shared" ref="P27" si="52">Q27+R27+S27</f>
        <v>0</v>
      </c>
      <c r="Q27" s="21">
        <v>0</v>
      </c>
      <c r="R27" s="21">
        <v>0</v>
      </c>
      <c r="S27" s="21">
        <v>0</v>
      </c>
      <c r="T27" s="22">
        <f t="shared" si="40"/>
        <v>0</v>
      </c>
      <c r="U27" s="22">
        <v>0</v>
      </c>
      <c r="V27" s="22">
        <v>0</v>
      </c>
      <c r="W27" s="22">
        <v>0</v>
      </c>
      <c r="X27" s="22">
        <v>0</v>
      </c>
      <c r="Y27" s="22" t="s">
        <v>97</v>
      </c>
      <c r="Z27" s="22" t="s">
        <v>97</v>
      </c>
      <c r="AA27" s="22" t="s">
        <v>97</v>
      </c>
      <c r="AB27" s="22" t="s">
        <v>97</v>
      </c>
      <c r="AC27" s="22" t="s">
        <v>97</v>
      </c>
      <c r="AD27" s="21">
        <f>D27/1.2</f>
        <v>0</v>
      </c>
      <c r="AE27" s="21">
        <f t="shared" si="15"/>
        <v>0</v>
      </c>
      <c r="AF27" s="21">
        <f t="shared" si="8"/>
        <v>0</v>
      </c>
      <c r="AG27" s="21">
        <f t="shared" si="8"/>
        <v>0</v>
      </c>
      <c r="AH27" s="21">
        <f t="shared" si="8"/>
        <v>0</v>
      </c>
      <c r="AI27" s="21">
        <f t="shared" si="8"/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f t="shared" ref="AP27" si="53">AQ27+AR27+AS27</f>
        <v>0</v>
      </c>
      <c r="AQ27" s="21">
        <v>0</v>
      </c>
      <c r="AR27" s="21">
        <v>0</v>
      </c>
      <c r="AS27" s="21">
        <v>0</v>
      </c>
      <c r="AT27" s="95">
        <f t="shared" si="46"/>
        <v>0</v>
      </c>
      <c r="AU27" s="22">
        <v>0</v>
      </c>
      <c r="AV27" s="22">
        <v>0</v>
      </c>
      <c r="AW27" s="22">
        <v>0</v>
      </c>
      <c r="AX27" s="22">
        <v>0</v>
      </c>
      <c r="AY27" s="22" t="s">
        <v>97</v>
      </c>
      <c r="AZ27" s="22" t="s">
        <v>97</v>
      </c>
      <c r="BA27" s="22" t="s">
        <v>97</v>
      </c>
      <c r="BB27" s="22" t="s">
        <v>97</v>
      </c>
      <c r="BC27" s="22" t="s">
        <v>97</v>
      </c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</row>
    <row r="28" spans="1:97" ht="25.5" customHeight="1" x14ac:dyDescent="0.25">
      <c r="A28" s="17" t="s">
        <v>46</v>
      </c>
      <c r="B28" s="18" t="s">
        <v>118</v>
      </c>
      <c r="C28" s="19" t="s">
        <v>103</v>
      </c>
      <c r="D28" s="109">
        <f>D29+D93</f>
        <v>113.64028287398399</v>
      </c>
      <c r="E28" s="21">
        <f t="shared" si="0"/>
        <v>77.611237404000008</v>
      </c>
      <c r="F28" s="21">
        <f t="shared" si="1"/>
        <v>4.0324124040000004</v>
      </c>
      <c r="G28" s="21">
        <f t="shared" si="2"/>
        <v>37.736776104</v>
      </c>
      <c r="H28" s="21">
        <f t="shared" si="3"/>
        <v>35.842048896000001</v>
      </c>
      <c r="I28" s="20">
        <f t="shared" ref="I28:X28" si="54">I29+I93</f>
        <v>0</v>
      </c>
      <c r="J28" s="20">
        <f t="shared" si="54"/>
        <v>10.696799087999999</v>
      </c>
      <c r="K28" s="20">
        <f t="shared" si="54"/>
        <v>0.77271955199999998</v>
      </c>
      <c r="L28" s="20">
        <f t="shared" si="54"/>
        <v>5.0467932480000002</v>
      </c>
      <c r="M28" s="20">
        <f t="shared" si="54"/>
        <v>4.8772862879999987</v>
      </c>
      <c r="N28" s="20">
        <f t="shared" si="54"/>
        <v>0</v>
      </c>
      <c r="O28" s="20">
        <f t="shared" si="54"/>
        <v>23.482189488000003</v>
      </c>
      <c r="P28" s="20">
        <f t="shared" si="54"/>
        <v>0.60269680800000003</v>
      </c>
      <c r="Q28" s="20">
        <f t="shared" si="54"/>
        <v>16.256846328000002</v>
      </c>
      <c r="R28" s="20">
        <f t="shared" si="54"/>
        <v>6.6226463520000012</v>
      </c>
      <c r="S28" s="20">
        <f t="shared" si="54"/>
        <v>0</v>
      </c>
      <c r="T28" s="22">
        <f t="shared" si="54"/>
        <v>43.432248828000006</v>
      </c>
      <c r="U28" s="22">
        <f t="shared" si="54"/>
        <v>2.6569960440000004</v>
      </c>
      <c r="V28" s="22">
        <f t="shared" si="54"/>
        <v>16.433136527999999</v>
      </c>
      <c r="W28" s="22">
        <f t="shared" si="54"/>
        <v>24.342116256000001</v>
      </c>
      <c r="X28" s="22">
        <f t="shared" si="54"/>
        <v>0</v>
      </c>
      <c r="Y28" s="22" t="s">
        <v>97</v>
      </c>
      <c r="Z28" s="22" t="s">
        <v>97</v>
      </c>
      <c r="AA28" s="22" t="s">
        <v>97</v>
      </c>
      <c r="AB28" s="22" t="s">
        <v>97</v>
      </c>
      <c r="AC28" s="22" t="s">
        <v>97</v>
      </c>
      <c r="AD28" s="21">
        <f>AD29+AD93</f>
        <v>94.700241279938695</v>
      </c>
      <c r="AE28" s="21">
        <f t="shared" si="15"/>
        <v>62.704224000000004</v>
      </c>
      <c r="AF28" s="21">
        <f t="shared" si="8"/>
        <v>1.8533996700000004</v>
      </c>
      <c r="AG28" s="21">
        <f t="shared" si="8"/>
        <v>29.710702920000003</v>
      </c>
      <c r="AH28" s="21">
        <f t="shared" si="8"/>
        <v>31.140121410000003</v>
      </c>
      <c r="AI28" s="21">
        <f t="shared" si="8"/>
        <v>0</v>
      </c>
      <c r="AJ28" s="23">
        <f t="shared" ref="AJ28:AX28" si="55">AJ29+AJ93</f>
        <v>12.232261580000001</v>
      </c>
      <c r="AK28" s="23">
        <f t="shared" si="55"/>
        <v>0.38703225000000008</v>
      </c>
      <c r="AL28" s="23">
        <f t="shared" si="55"/>
        <v>5.65566324</v>
      </c>
      <c r="AM28" s="23">
        <f t="shared" si="55"/>
        <v>6.1895660899999996</v>
      </c>
      <c r="AN28" s="23">
        <f t="shared" si="55"/>
        <v>0</v>
      </c>
      <c r="AO28" s="23">
        <f t="shared" si="55"/>
        <v>17.11922229</v>
      </c>
      <c r="AP28" s="23">
        <f t="shared" si="55"/>
        <v>0.35838892</v>
      </c>
      <c r="AQ28" s="23">
        <f t="shared" si="55"/>
        <v>11.05964546</v>
      </c>
      <c r="AR28" s="23">
        <f t="shared" si="55"/>
        <v>5.7011879100000007</v>
      </c>
      <c r="AS28" s="23">
        <f t="shared" si="55"/>
        <v>0</v>
      </c>
      <c r="AT28" s="95">
        <f t="shared" si="55"/>
        <v>33.352740130000001</v>
      </c>
      <c r="AU28" s="22">
        <f t="shared" si="55"/>
        <v>1.1079785000000002</v>
      </c>
      <c r="AV28" s="22">
        <f t="shared" si="55"/>
        <v>12.995394220000001</v>
      </c>
      <c r="AW28" s="22">
        <f t="shared" si="55"/>
        <v>19.249367410000001</v>
      </c>
      <c r="AX28" s="22">
        <f t="shared" si="55"/>
        <v>0</v>
      </c>
      <c r="AY28" s="22" t="s">
        <v>97</v>
      </c>
      <c r="AZ28" s="22" t="s">
        <v>97</v>
      </c>
      <c r="BA28" s="22" t="s">
        <v>97</v>
      </c>
      <c r="BB28" s="22" t="s">
        <v>97</v>
      </c>
      <c r="BC28" s="22" t="s">
        <v>97</v>
      </c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</row>
    <row r="29" spans="1:97" ht="36" customHeight="1" x14ac:dyDescent="0.25">
      <c r="A29" s="17" t="s">
        <v>47</v>
      </c>
      <c r="B29" s="18" t="s">
        <v>119</v>
      </c>
      <c r="C29" s="19" t="s">
        <v>103</v>
      </c>
      <c r="D29" s="109">
        <f>D31+D38+D46</f>
        <v>110.741772</v>
      </c>
      <c r="E29" s="21">
        <f t="shared" si="0"/>
        <v>76.345901748000003</v>
      </c>
      <c r="F29" s="21">
        <f t="shared" si="1"/>
        <v>3.7600659000000007</v>
      </c>
      <c r="G29" s="21">
        <f t="shared" si="2"/>
        <v>37.203102024000003</v>
      </c>
      <c r="H29" s="21">
        <f t="shared" si="3"/>
        <v>35.382733823999999</v>
      </c>
      <c r="I29" s="20">
        <f t="shared" ref="I29:X29" si="56">I31+I38+I46</f>
        <v>0</v>
      </c>
      <c r="J29" s="20">
        <f t="shared" si="56"/>
        <v>10.079964539999999</v>
      </c>
      <c r="K29" s="20">
        <f t="shared" si="56"/>
        <v>0.58935751199999997</v>
      </c>
      <c r="L29" s="20">
        <f t="shared" si="56"/>
        <v>4.8212324640000004</v>
      </c>
      <c r="M29" s="20">
        <f t="shared" si="56"/>
        <v>4.6693745639999991</v>
      </c>
      <c r="N29" s="20">
        <f t="shared" si="56"/>
        <v>0</v>
      </c>
      <c r="O29" s="20">
        <f t="shared" si="56"/>
        <v>23.240863908000001</v>
      </c>
      <c r="P29" s="20">
        <f t="shared" si="56"/>
        <v>0.577121208</v>
      </c>
      <c r="Q29" s="20">
        <f t="shared" si="56"/>
        <v>16.173193320000003</v>
      </c>
      <c r="R29" s="20">
        <f t="shared" si="56"/>
        <v>6.4905493800000009</v>
      </c>
      <c r="S29" s="20">
        <f t="shared" si="56"/>
        <v>0</v>
      </c>
      <c r="T29" s="22">
        <f t="shared" si="56"/>
        <v>43.025073300000003</v>
      </c>
      <c r="U29" s="22">
        <f t="shared" si="56"/>
        <v>2.5935871800000005</v>
      </c>
      <c r="V29" s="22">
        <f t="shared" si="56"/>
        <v>16.208676239999999</v>
      </c>
      <c r="W29" s="22">
        <f t="shared" si="56"/>
        <v>24.22280988</v>
      </c>
      <c r="X29" s="22">
        <f t="shared" si="56"/>
        <v>0</v>
      </c>
      <c r="Y29" s="22" t="s">
        <v>97</v>
      </c>
      <c r="Z29" s="22" t="s">
        <v>97</v>
      </c>
      <c r="AA29" s="22" t="s">
        <v>97</v>
      </c>
      <c r="AB29" s="22" t="s">
        <v>97</v>
      </c>
      <c r="AC29" s="22" t="s">
        <v>97</v>
      </c>
      <c r="AD29" s="21">
        <f>AD31+AD38+AD46</f>
        <v>92.284815551618692</v>
      </c>
      <c r="AE29" s="21">
        <f>AE31+AE38+AE46</f>
        <v>61.989239440000006</v>
      </c>
      <c r="AF29" s="21">
        <f>AF31+AF38+AF46</f>
        <v>1.7306646000000001</v>
      </c>
      <c r="AG29" s="21">
        <f>AG31+AG38+AG46</f>
        <v>29.517715940000002</v>
      </c>
      <c r="AH29" s="21">
        <f>AH31+AH38+AH46</f>
        <v>30.740858900000003</v>
      </c>
      <c r="AI29" s="21">
        <f t="shared" si="8"/>
        <v>0</v>
      </c>
      <c r="AJ29" s="23">
        <f>AJ31+AJ38+AJ46</f>
        <v>11.867591040000001</v>
      </c>
      <c r="AK29" s="23">
        <f>AK31+AK38+AK46</f>
        <v>0.30094454000000004</v>
      </c>
      <c r="AL29" s="23">
        <f>AL31+AL38+AL46</f>
        <v>5.5668401300000001</v>
      </c>
      <c r="AM29" s="23">
        <f>AM31+AM38+AM46</f>
        <v>5.9998063699999999</v>
      </c>
      <c r="AN29" s="23">
        <f>AN31+AN38+AN46</f>
        <v>0</v>
      </c>
      <c r="AO29" s="23">
        <f>AP29+AQ29+AR29</f>
        <v>16.90572332</v>
      </c>
      <c r="AP29" s="23">
        <v>0.32174155999999998</v>
      </c>
      <c r="AQ29" s="23">
        <v>10.99287466</v>
      </c>
      <c r="AR29" s="23">
        <v>5.5911071000000003</v>
      </c>
      <c r="AS29" s="23">
        <f>AS30+AS38+AS46</f>
        <v>0</v>
      </c>
      <c r="AT29" s="95">
        <f>AT31+AT38+AT46</f>
        <v>33.215925079999998</v>
      </c>
      <c r="AU29" s="22">
        <f>AU31+AU38+AU46</f>
        <v>1.1079785000000002</v>
      </c>
      <c r="AV29" s="22">
        <f>AV31+AV38+AV46</f>
        <v>12.958001150000001</v>
      </c>
      <c r="AW29" s="22">
        <f>AW31+AW38+AW46</f>
        <v>19.149945430000002</v>
      </c>
      <c r="AX29" s="22">
        <f>AX31+AX38+AX46</f>
        <v>0</v>
      </c>
      <c r="AY29" s="22" t="s">
        <v>97</v>
      </c>
      <c r="AZ29" s="22" t="s">
        <v>97</v>
      </c>
      <c r="BA29" s="22" t="s">
        <v>97</v>
      </c>
      <c r="BB29" s="22" t="s">
        <v>97</v>
      </c>
      <c r="BC29" s="22" t="s">
        <v>97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ht="48.75" customHeight="1" x14ac:dyDescent="0.25">
      <c r="A30" s="17" t="s">
        <v>48</v>
      </c>
      <c r="B30" s="18" t="s">
        <v>120</v>
      </c>
      <c r="C30" s="19" t="s">
        <v>103</v>
      </c>
      <c r="D30" s="109">
        <v>0</v>
      </c>
      <c r="E30" s="21">
        <f t="shared" si="0"/>
        <v>0</v>
      </c>
      <c r="F30" s="21">
        <f t="shared" si="1"/>
        <v>0</v>
      </c>
      <c r="G30" s="21">
        <f t="shared" si="2"/>
        <v>0</v>
      </c>
      <c r="H30" s="21">
        <f t="shared" si="3"/>
        <v>0</v>
      </c>
      <c r="I30" s="21">
        <v>0</v>
      </c>
      <c r="J30" s="21">
        <v>0</v>
      </c>
      <c r="K30" s="52">
        <v>0</v>
      </c>
      <c r="L30" s="52">
        <v>0</v>
      </c>
      <c r="M30" s="52">
        <v>0</v>
      </c>
      <c r="N30" s="52">
        <v>0</v>
      </c>
      <c r="O30" s="21">
        <v>0</v>
      </c>
      <c r="P30" s="23">
        <v>0</v>
      </c>
      <c r="Q30" s="23">
        <v>0</v>
      </c>
      <c r="R30" s="23">
        <v>0</v>
      </c>
      <c r="S30" s="23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 t="s">
        <v>97</v>
      </c>
      <c r="Z30" s="22" t="s">
        <v>97</v>
      </c>
      <c r="AA30" s="22" t="s">
        <v>97</v>
      </c>
      <c r="AB30" s="22" t="s">
        <v>97</v>
      </c>
      <c r="AC30" s="22" t="s">
        <v>97</v>
      </c>
      <c r="AD30" s="21">
        <f>D30/1.2</f>
        <v>0</v>
      </c>
      <c r="AE30" s="21">
        <f t="shared" si="15"/>
        <v>0</v>
      </c>
      <c r="AF30" s="21">
        <f t="shared" si="8"/>
        <v>0</v>
      </c>
      <c r="AG30" s="21">
        <f t="shared" si="8"/>
        <v>0</v>
      </c>
      <c r="AH30" s="21">
        <f t="shared" si="8"/>
        <v>0</v>
      </c>
      <c r="AI30" s="21">
        <f t="shared" si="8"/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95">
        <v>0</v>
      </c>
      <c r="AU30" s="22">
        <v>0</v>
      </c>
      <c r="AV30" s="22">
        <v>0</v>
      </c>
      <c r="AW30" s="22">
        <v>0</v>
      </c>
      <c r="AX30" s="22">
        <v>0</v>
      </c>
      <c r="AY30" s="22" t="s">
        <v>97</v>
      </c>
      <c r="AZ30" s="22" t="s">
        <v>97</v>
      </c>
      <c r="BA30" s="22" t="s">
        <v>97</v>
      </c>
      <c r="BB30" s="22" t="s">
        <v>97</v>
      </c>
      <c r="BC30" s="22" t="s">
        <v>97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</row>
    <row r="31" spans="1:97" ht="48" customHeight="1" x14ac:dyDescent="0.25">
      <c r="A31" s="53" t="s">
        <v>48</v>
      </c>
      <c r="B31" s="54" t="s">
        <v>121</v>
      </c>
      <c r="C31" s="55" t="s">
        <v>103</v>
      </c>
      <c r="D31" s="96">
        <f>D32+D33+D34+D35+D36</f>
        <v>29.772815999999999</v>
      </c>
      <c r="E31" s="21">
        <f t="shared" si="0"/>
        <v>8.3816203919999985</v>
      </c>
      <c r="F31" s="21">
        <f t="shared" si="1"/>
        <v>0.35665535999999998</v>
      </c>
      <c r="G31" s="21">
        <f t="shared" si="2"/>
        <v>2.8723942679999999</v>
      </c>
      <c r="H31" s="21">
        <f t="shared" si="3"/>
        <v>5.152570764</v>
      </c>
      <c r="I31" s="56">
        <f t="shared" ref="I31:S31" si="57">I32+I33+I34+I35+I36</f>
        <v>0</v>
      </c>
      <c r="J31" s="56">
        <f t="shared" si="57"/>
        <v>2.4993948000000001</v>
      </c>
      <c r="K31" s="56">
        <f t="shared" si="57"/>
        <v>6.3224639999999999E-3</v>
      </c>
      <c r="L31" s="56">
        <f t="shared" si="57"/>
        <v>0.91945417200000001</v>
      </c>
      <c r="M31" s="56">
        <f t="shared" si="57"/>
        <v>1.573618164</v>
      </c>
      <c r="N31" s="56">
        <f t="shared" si="57"/>
        <v>0</v>
      </c>
      <c r="O31" s="56">
        <f t="shared" si="57"/>
        <v>2.3436489119999999</v>
      </c>
      <c r="P31" s="56">
        <f t="shared" si="57"/>
        <v>6.7397232000000001E-2</v>
      </c>
      <c r="Q31" s="56">
        <f t="shared" si="57"/>
        <v>0.96381854399999989</v>
      </c>
      <c r="R31" s="56">
        <f t="shared" si="57"/>
        <v>1.3124331360000003</v>
      </c>
      <c r="S31" s="56">
        <f t="shared" si="57"/>
        <v>0</v>
      </c>
      <c r="T31" s="56">
        <f t="shared" ref="T31:X31" si="58">T32+T33+T34+T35+T36</f>
        <v>3.5385766799999994</v>
      </c>
      <c r="U31" s="56">
        <f t="shared" si="58"/>
        <v>0.28293566399999998</v>
      </c>
      <c r="V31" s="56">
        <f t="shared" si="58"/>
        <v>0.98912155199999996</v>
      </c>
      <c r="W31" s="56">
        <f t="shared" si="58"/>
        <v>2.2665194639999999</v>
      </c>
      <c r="X31" s="56">
        <f t="shared" si="58"/>
        <v>0</v>
      </c>
      <c r="Y31" s="56" t="s">
        <v>97</v>
      </c>
      <c r="Z31" s="56" t="s">
        <v>97</v>
      </c>
      <c r="AA31" s="56" t="s">
        <v>97</v>
      </c>
      <c r="AB31" s="56" t="s">
        <v>97</v>
      </c>
      <c r="AC31" s="56" t="s">
        <v>97</v>
      </c>
      <c r="AD31" s="21">
        <f>AD32+AD33+AD34+AD35+AD36</f>
        <v>24.810681618741114</v>
      </c>
      <c r="AE31" s="21">
        <f t="shared" si="15"/>
        <v>11.762393569999999</v>
      </c>
      <c r="AF31" s="21">
        <f t="shared" si="8"/>
        <v>0.23920825000000001</v>
      </c>
      <c r="AG31" s="21">
        <f t="shared" si="8"/>
        <v>4.7919003699999996</v>
      </c>
      <c r="AH31" s="21">
        <f t="shared" si="8"/>
        <v>6.73128495</v>
      </c>
      <c r="AI31" s="21">
        <f t="shared" si="8"/>
        <v>0</v>
      </c>
      <c r="AJ31" s="56">
        <f t="shared" ref="AJ31:AX31" si="59">AJ32+AJ33+AJ34+AJ35+AJ36</f>
        <v>7.2734900699999994</v>
      </c>
      <c r="AK31" s="56">
        <f t="shared" si="59"/>
        <v>9.6705260000000001E-2</v>
      </c>
      <c r="AL31" s="56">
        <f t="shared" si="59"/>
        <v>3.2968079299999995</v>
      </c>
      <c r="AM31" s="56">
        <f t="shared" si="59"/>
        <v>3.8799768800000001</v>
      </c>
      <c r="AN31" s="56">
        <f t="shared" si="59"/>
        <v>0</v>
      </c>
      <c r="AO31" s="56">
        <f t="shared" si="59"/>
        <v>1.89366926</v>
      </c>
      <c r="AP31" s="56">
        <f t="shared" si="59"/>
        <v>4.7884790000000003E-2</v>
      </c>
      <c r="AQ31" s="56">
        <f t="shared" si="59"/>
        <v>0.75209018999999999</v>
      </c>
      <c r="AR31" s="56">
        <f t="shared" si="59"/>
        <v>1.0936942800000002</v>
      </c>
      <c r="AS31" s="56">
        <f t="shared" si="59"/>
        <v>0</v>
      </c>
      <c r="AT31" s="96">
        <f t="shared" si="59"/>
        <v>2.5952342399999999</v>
      </c>
      <c r="AU31" s="56">
        <f t="shared" si="59"/>
        <v>9.46182E-2</v>
      </c>
      <c r="AV31" s="56">
        <f t="shared" si="59"/>
        <v>0.74300224999999998</v>
      </c>
      <c r="AW31" s="56">
        <f t="shared" si="59"/>
        <v>1.75761379</v>
      </c>
      <c r="AX31" s="56">
        <f t="shared" si="59"/>
        <v>0</v>
      </c>
      <c r="AY31" s="56" t="s">
        <v>97</v>
      </c>
      <c r="AZ31" s="56" t="s">
        <v>97</v>
      </c>
      <c r="BA31" s="56" t="s">
        <v>97</v>
      </c>
      <c r="BB31" s="56" t="s">
        <v>97</v>
      </c>
      <c r="BC31" s="20" t="s">
        <v>97</v>
      </c>
    </row>
    <row r="32" spans="1:97" ht="48" customHeight="1" x14ac:dyDescent="0.25">
      <c r="A32" s="57" t="s">
        <v>48</v>
      </c>
      <c r="B32" s="58" t="s">
        <v>635</v>
      </c>
      <c r="C32" s="59" t="s">
        <v>470</v>
      </c>
      <c r="D32" s="110">
        <v>17.99316</v>
      </c>
      <c r="E32" s="61">
        <f t="shared" si="0"/>
        <v>6.4642443600000004</v>
      </c>
      <c r="F32" s="61">
        <f t="shared" si="1"/>
        <v>0.24355209599999997</v>
      </c>
      <c r="G32" s="61">
        <f t="shared" si="2"/>
        <v>2.460984528</v>
      </c>
      <c r="H32" s="61">
        <f t="shared" si="3"/>
        <v>3.7597077360000002</v>
      </c>
      <c r="I32" s="61">
        <v>0</v>
      </c>
      <c r="J32" s="61">
        <v>2.1897477240000001</v>
      </c>
      <c r="K32" s="61">
        <v>6.3224639999999999E-3</v>
      </c>
      <c r="L32" s="61">
        <v>0.78276076799999994</v>
      </c>
      <c r="M32" s="61">
        <v>1.400664492</v>
      </c>
      <c r="N32" s="61">
        <v>0</v>
      </c>
      <c r="O32" s="61">
        <v>2.1823331160000001</v>
      </c>
      <c r="P32" s="61">
        <v>6.7397232000000001E-2</v>
      </c>
      <c r="Q32" s="61">
        <v>0.85821377999999993</v>
      </c>
      <c r="R32" s="61">
        <v>1.2567221040000003</v>
      </c>
      <c r="S32" s="61">
        <v>0</v>
      </c>
      <c r="T32" s="62">
        <f>U32+V32+W32+X32</f>
        <v>2.0921635199999997</v>
      </c>
      <c r="U32" s="62">
        <v>0.16983239999999997</v>
      </c>
      <c r="V32" s="62">
        <v>0.82000997999999992</v>
      </c>
      <c r="W32" s="62">
        <v>1.1023211399999999</v>
      </c>
      <c r="X32" s="62">
        <v>0</v>
      </c>
      <c r="Y32" s="62" t="s">
        <v>97</v>
      </c>
      <c r="Z32" s="62" t="s">
        <v>97</v>
      </c>
      <c r="AA32" s="62" t="s">
        <v>97</v>
      </c>
      <c r="AB32" s="62" t="s">
        <v>97</v>
      </c>
      <c r="AC32" s="62" t="s">
        <v>97</v>
      </c>
      <c r="AD32" s="61">
        <v>14.994298326843811</v>
      </c>
      <c r="AE32" s="61">
        <f t="shared" si="15"/>
        <v>5.2344455099999996</v>
      </c>
      <c r="AF32" s="61">
        <f t="shared" si="8"/>
        <v>0.15783817999999999</v>
      </c>
      <c r="AG32" s="61">
        <f t="shared" si="8"/>
        <v>1.9435175499999997</v>
      </c>
      <c r="AH32" s="61">
        <f t="shared" si="8"/>
        <v>3.1330897800000002</v>
      </c>
      <c r="AI32" s="61">
        <f t="shared" si="8"/>
        <v>0</v>
      </c>
      <c r="AJ32" s="61">
        <v>1.9118386399999996</v>
      </c>
      <c r="AK32" s="61">
        <v>5.6965540000000002E-2</v>
      </c>
      <c r="AL32" s="61">
        <v>0.68765268999999984</v>
      </c>
      <c r="AM32" s="61">
        <v>1.1672204099999999</v>
      </c>
      <c r="AN32" s="61">
        <v>0</v>
      </c>
      <c r="AO32" s="61">
        <v>1.7458513600000001</v>
      </c>
      <c r="AP32" s="61">
        <v>4.4694020000000001E-2</v>
      </c>
      <c r="AQ32" s="61">
        <v>0.65388891999999998</v>
      </c>
      <c r="AR32" s="61">
        <v>1.0472684200000002</v>
      </c>
      <c r="AS32" s="61">
        <v>0</v>
      </c>
      <c r="AT32" s="97">
        <f>AU32+AV32+AW32+AX32</f>
        <v>1.5767555099999999</v>
      </c>
      <c r="AU32" s="62">
        <v>5.6178619999999999E-2</v>
      </c>
      <c r="AV32" s="62">
        <v>0.60197593999999999</v>
      </c>
      <c r="AW32" s="62">
        <v>0.91860094999999997</v>
      </c>
      <c r="AX32" s="62">
        <v>0</v>
      </c>
      <c r="AY32" s="62" t="s">
        <v>97</v>
      </c>
      <c r="AZ32" s="62" t="s">
        <v>97</v>
      </c>
      <c r="BA32" s="62" t="s">
        <v>97</v>
      </c>
      <c r="BB32" s="62" t="s">
        <v>97</v>
      </c>
      <c r="BC32" s="62" t="s">
        <v>97</v>
      </c>
    </row>
    <row r="33" spans="1:58" ht="48" customHeight="1" x14ac:dyDescent="0.25">
      <c r="A33" s="57" t="s">
        <v>48</v>
      </c>
      <c r="B33" s="58" t="s">
        <v>636</v>
      </c>
      <c r="C33" s="59" t="s">
        <v>471</v>
      </c>
      <c r="D33" s="110">
        <v>3.5741399999999999</v>
      </c>
      <c r="E33" s="61">
        <f t="shared" si="0"/>
        <v>0.45507866399999997</v>
      </c>
      <c r="F33" s="61">
        <f t="shared" si="1"/>
        <v>2.2765176000000002E-2</v>
      </c>
      <c r="G33" s="61">
        <f t="shared" si="2"/>
        <v>0.29568637200000003</v>
      </c>
      <c r="H33" s="61">
        <f t="shared" si="3"/>
        <v>0.13662711599999999</v>
      </c>
      <c r="I33" s="61">
        <v>0</v>
      </c>
      <c r="J33" s="61">
        <v>0.134362392</v>
      </c>
      <c r="K33" s="61">
        <v>0</v>
      </c>
      <c r="L33" s="61">
        <v>0.10360712399999999</v>
      </c>
      <c r="M33" s="61">
        <v>3.0755268000000002E-2</v>
      </c>
      <c r="N33" s="61">
        <v>0</v>
      </c>
      <c r="O33" s="61">
        <v>0.16131579600000001</v>
      </c>
      <c r="P33" s="61">
        <v>0</v>
      </c>
      <c r="Q33" s="61">
        <v>0.105604764</v>
      </c>
      <c r="R33" s="61">
        <v>5.5711032000000001E-2</v>
      </c>
      <c r="S33" s="61">
        <v>0</v>
      </c>
      <c r="T33" s="62">
        <f t="shared" ref="T33:T37" si="60">U33+V33+W33+X33</f>
        <v>0.15940047599999999</v>
      </c>
      <c r="U33" s="62">
        <v>2.2765176000000002E-2</v>
      </c>
      <c r="V33" s="62">
        <v>8.647448399999999E-2</v>
      </c>
      <c r="W33" s="62">
        <v>5.0160815999999997E-2</v>
      </c>
      <c r="X33" s="62">
        <v>0</v>
      </c>
      <c r="Y33" s="62" t="s">
        <v>97</v>
      </c>
      <c r="Z33" s="62" t="s">
        <v>97</v>
      </c>
      <c r="AA33" s="62" t="s">
        <v>97</v>
      </c>
      <c r="AB33" s="62" t="s">
        <v>97</v>
      </c>
      <c r="AC33" s="62" t="s">
        <v>97</v>
      </c>
      <c r="AD33" s="61">
        <v>2.978453675323276</v>
      </c>
      <c r="AE33" s="61">
        <f t="shared" si="15"/>
        <v>0.38276434000000004</v>
      </c>
      <c r="AF33" s="61">
        <f t="shared" si="8"/>
        <v>3.1907699999999999E-3</v>
      </c>
      <c r="AG33" s="61">
        <f t="shared" si="8"/>
        <v>0.26236561000000003</v>
      </c>
      <c r="AH33" s="61">
        <f t="shared" si="8"/>
        <v>0.11720796</v>
      </c>
      <c r="AI33" s="61">
        <f t="shared" si="8"/>
        <v>0</v>
      </c>
      <c r="AJ33" s="61">
        <v>0.12098369</v>
      </c>
      <c r="AK33" s="61">
        <v>0</v>
      </c>
      <c r="AL33" s="61">
        <v>9.2002270000000011E-2</v>
      </c>
      <c r="AM33" s="61">
        <v>2.8981420000000001E-2</v>
      </c>
      <c r="AN33" s="61">
        <v>0</v>
      </c>
      <c r="AO33" s="61">
        <v>0.1478179</v>
      </c>
      <c r="AP33" s="61">
        <v>3.1907699999999999E-3</v>
      </c>
      <c r="AQ33" s="61">
        <v>9.8201269999999993E-2</v>
      </c>
      <c r="AR33" s="61">
        <v>4.6425859999999999E-2</v>
      </c>
      <c r="AS33" s="61">
        <v>0</v>
      </c>
      <c r="AT33" s="97">
        <f t="shared" ref="AT33:AT37" si="61">AU33+AV33+AW33+AX33</f>
        <v>0.11396275</v>
      </c>
      <c r="AU33" s="62">
        <v>0</v>
      </c>
      <c r="AV33" s="62">
        <v>7.2162069999999995E-2</v>
      </c>
      <c r="AW33" s="62">
        <v>4.180068E-2</v>
      </c>
      <c r="AX33" s="62">
        <v>0</v>
      </c>
      <c r="AY33" s="62" t="s">
        <v>97</v>
      </c>
      <c r="AZ33" s="62" t="s">
        <v>97</v>
      </c>
      <c r="BA33" s="62" t="s">
        <v>97</v>
      </c>
      <c r="BB33" s="62" t="s">
        <v>97</v>
      </c>
      <c r="BC33" s="62" t="s">
        <v>97</v>
      </c>
    </row>
    <row r="34" spans="1:58" ht="48" customHeight="1" x14ac:dyDescent="0.25">
      <c r="A34" s="57" t="s">
        <v>48</v>
      </c>
      <c r="B34" s="58" t="s">
        <v>637</v>
      </c>
      <c r="C34" s="59" t="s">
        <v>472</v>
      </c>
      <c r="D34" s="110">
        <v>8.2055159999999994</v>
      </c>
      <c r="E34" s="61">
        <f t="shared" si="0"/>
        <v>0.23804008799999998</v>
      </c>
      <c r="F34" s="61">
        <f t="shared" si="1"/>
        <v>2.7213599999999999E-3</v>
      </c>
      <c r="G34" s="61">
        <f t="shared" si="2"/>
        <v>6.8711304000000001E-2</v>
      </c>
      <c r="H34" s="61">
        <f t="shared" si="3"/>
        <v>0.166607424</v>
      </c>
      <c r="I34" s="61">
        <v>0</v>
      </c>
      <c r="J34" s="61">
        <v>0.175284684</v>
      </c>
      <c r="K34" s="61">
        <v>0</v>
      </c>
      <c r="L34" s="61">
        <v>3.3086280000000003E-2</v>
      </c>
      <c r="M34" s="61">
        <v>0.142198404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2">
        <f t="shared" si="60"/>
        <v>6.2755404000000001E-2</v>
      </c>
      <c r="U34" s="62">
        <v>2.7213599999999999E-3</v>
      </c>
      <c r="V34" s="62">
        <v>3.5625023999999998E-2</v>
      </c>
      <c r="W34" s="62">
        <v>2.440902E-2</v>
      </c>
      <c r="X34" s="62">
        <v>0</v>
      </c>
      <c r="Y34" s="62" t="s">
        <v>97</v>
      </c>
      <c r="Z34" s="62" t="s">
        <v>97</v>
      </c>
      <c r="AA34" s="62" t="s">
        <v>97</v>
      </c>
      <c r="AB34" s="62" t="s">
        <v>97</v>
      </c>
      <c r="AC34" s="62" t="s">
        <v>97</v>
      </c>
      <c r="AD34" s="61">
        <v>6.8379296165740255</v>
      </c>
      <c r="AE34" s="61">
        <f t="shared" si="15"/>
        <v>5.1481666599999993</v>
      </c>
      <c r="AF34" s="61">
        <f t="shared" si="8"/>
        <v>3.9739719999999999E-2</v>
      </c>
      <c r="AG34" s="61">
        <f t="shared" si="8"/>
        <v>2.4984534699999998</v>
      </c>
      <c r="AH34" s="61">
        <f t="shared" si="8"/>
        <v>2.6099734700000004</v>
      </c>
      <c r="AI34" s="61">
        <f t="shared" si="8"/>
        <v>0</v>
      </c>
      <c r="AJ34" s="61">
        <v>5.0981382899999996</v>
      </c>
      <c r="AK34" s="61">
        <v>3.9739719999999999E-2</v>
      </c>
      <c r="AL34" s="61">
        <v>2.4687659499999999</v>
      </c>
      <c r="AM34" s="61">
        <v>2.5896326200000002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97">
        <f t="shared" si="61"/>
        <v>5.0028370000000003E-2</v>
      </c>
      <c r="AU34" s="62">
        <v>0</v>
      </c>
      <c r="AV34" s="62">
        <v>2.9687519999999998E-2</v>
      </c>
      <c r="AW34" s="62">
        <v>2.0340850000000001E-2</v>
      </c>
      <c r="AX34" s="62">
        <v>0</v>
      </c>
      <c r="AY34" s="62" t="s">
        <v>97</v>
      </c>
      <c r="AZ34" s="62" t="s">
        <v>97</v>
      </c>
      <c r="BA34" s="62" t="s">
        <v>97</v>
      </c>
      <c r="BB34" s="62" t="s">
        <v>97</v>
      </c>
      <c r="BC34" s="62" t="s">
        <v>97</v>
      </c>
    </row>
    <row r="35" spans="1:58" ht="48" customHeight="1" x14ac:dyDescent="0.25">
      <c r="A35" s="57" t="s">
        <v>48</v>
      </c>
      <c r="B35" s="58" t="s">
        <v>638</v>
      </c>
      <c r="C35" s="59" t="s">
        <v>473</v>
      </c>
      <c r="D35" s="110">
        <v>0</v>
      </c>
      <c r="E35" s="61">
        <f t="shared" si="0"/>
        <v>1.182768048</v>
      </c>
      <c r="F35" s="61">
        <f t="shared" si="1"/>
        <v>4.6127495999999997E-2</v>
      </c>
      <c r="G35" s="61">
        <f t="shared" si="2"/>
        <v>4.7012064000000006E-2</v>
      </c>
      <c r="H35" s="61">
        <f t="shared" si="3"/>
        <v>1.089628488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2">
        <f t="shared" si="60"/>
        <v>1.182768048</v>
      </c>
      <c r="U35" s="62">
        <v>4.6127495999999997E-2</v>
      </c>
      <c r="V35" s="62">
        <v>4.7012064000000006E-2</v>
      </c>
      <c r="W35" s="62">
        <v>1.089628488</v>
      </c>
      <c r="X35" s="62">
        <v>0</v>
      </c>
      <c r="Y35" s="62" t="s">
        <v>97</v>
      </c>
      <c r="Z35" s="62" t="s">
        <v>97</v>
      </c>
      <c r="AA35" s="62" t="s">
        <v>97</v>
      </c>
      <c r="AB35" s="62" t="s">
        <v>97</v>
      </c>
      <c r="AC35" s="62" t="s">
        <v>97</v>
      </c>
      <c r="AD35" s="61">
        <f>D35/1.2</f>
        <v>0</v>
      </c>
      <c r="AE35" s="61">
        <f t="shared" si="15"/>
        <v>0.9970170599999999</v>
      </c>
      <c r="AF35" s="61">
        <f t="shared" si="8"/>
        <v>3.8439580000000001E-2</v>
      </c>
      <c r="AG35" s="61">
        <f t="shared" si="8"/>
        <v>8.7563740000000001E-2</v>
      </c>
      <c r="AH35" s="61">
        <f t="shared" si="8"/>
        <v>0.87101373999999998</v>
      </c>
      <c r="AI35" s="61">
        <f t="shared" si="8"/>
        <v>0</v>
      </c>
      <c r="AJ35" s="61">
        <v>0.14252945</v>
      </c>
      <c r="AK35" s="61">
        <v>0</v>
      </c>
      <c r="AL35" s="61">
        <v>4.8387020000000003E-2</v>
      </c>
      <c r="AM35" s="61">
        <v>9.4142429999999985E-2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97">
        <f t="shared" si="61"/>
        <v>0.85448760999999995</v>
      </c>
      <c r="AU35" s="62">
        <v>3.8439580000000001E-2</v>
      </c>
      <c r="AV35" s="62">
        <v>3.9176720000000005E-2</v>
      </c>
      <c r="AW35" s="62">
        <v>0.77687130999999998</v>
      </c>
      <c r="AX35" s="62">
        <v>0</v>
      </c>
      <c r="AY35" s="62" t="s">
        <v>97</v>
      </c>
      <c r="AZ35" s="62" t="s">
        <v>97</v>
      </c>
      <c r="BA35" s="62" t="s">
        <v>97</v>
      </c>
      <c r="BB35" s="62" t="s">
        <v>97</v>
      </c>
      <c r="BC35" s="62" t="s">
        <v>97</v>
      </c>
    </row>
    <row r="36" spans="1:58" ht="48" customHeight="1" x14ac:dyDescent="0.25">
      <c r="A36" s="57" t="s">
        <v>48</v>
      </c>
      <c r="B36" s="58" t="s">
        <v>474</v>
      </c>
      <c r="C36" s="59" t="s">
        <v>475</v>
      </c>
      <c r="D36" s="110">
        <v>0</v>
      </c>
      <c r="E36" s="61">
        <f t="shared" si="0"/>
        <v>4.1489231999999994E-2</v>
      </c>
      <c r="F36" s="61">
        <f t="shared" si="1"/>
        <v>4.1489231999999994E-2</v>
      </c>
      <c r="G36" s="61">
        <f t="shared" si="2"/>
        <v>0</v>
      </c>
      <c r="H36" s="61">
        <f t="shared" si="3"/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2">
        <f t="shared" si="60"/>
        <v>4.1489231999999994E-2</v>
      </c>
      <c r="U36" s="62">
        <v>4.1489231999999994E-2</v>
      </c>
      <c r="V36" s="62">
        <v>0</v>
      </c>
      <c r="W36" s="62">
        <v>0</v>
      </c>
      <c r="X36" s="62">
        <v>0</v>
      </c>
      <c r="Y36" s="62" t="s">
        <v>97</v>
      </c>
      <c r="Z36" s="62" t="s">
        <v>97</v>
      </c>
      <c r="AA36" s="62" t="s">
        <v>97</v>
      </c>
      <c r="AB36" s="62" t="s">
        <v>97</v>
      </c>
      <c r="AC36" s="62" t="s">
        <v>97</v>
      </c>
      <c r="AD36" s="61">
        <f>D36/1.2</f>
        <v>0</v>
      </c>
      <c r="AE36" s="61">
        <f t="shared" si="15"/>
        <v>0</v>
      </c>
      <c r="AF36" s="61">
        <f t="shared" si="15"/>
        <v>0</v>
      </c>
      <c r="AG36" s="61">
        <f t="shared" si="15"/>
        <v>0</v>
      </c>
      <c r="AH36" s="61">
        <f t="shared" si="15"/>
        <v>0</v>
      </c>
      <c r="AI36" s="61">
        <f t="shared" si="15"/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97">
        <f t="shared" si="61"/>
        <v>0</v>
      </c>
      <c r="AU36" s="62">
        <v>0</v>
      </c>
      <c r="AV36" s="62">
        <v>0</v>
      </c>
      <c r="AW36" s="62">
        <v>0</v>
      </c>
      <c r="AX36" s="62">
        <v>0</v>
      </c>
      <c r="AY36" s="62" t="s">
        <v>97</v>
      </c>
      <c r="AZ36" s="62" t="s">
        <v>97</v>
      </c>
      <c r="BA36" s="62" t="s">
        <v>97</v>
      </c>
      <c r="BB36" s="62" t="s">
        <v>97</v>
      </c>
      <c r="BC36" s="62" t="s">
        <v>97</v>
      </c>
    </row>
    <row r="37" spans="1:58" ht="49.5" customHeight="1" x14ac:dyDescent="0.25">
      <c r="A37" s="53" t="s">
        <v>48</v>
      </c>
      <c r="B37" s="54" t="s">
        <v>122</v>
      </c>
      <c r="C37" s="55" t="s">
        <v>103</v>
      </c>
      <c r="D37" s="96">
        <v>0</v>
      </c>
      <c r="E37" s="21">
        <f t="shared" si="0"/>
        <v>0</v>
      </c>
      <c r="F37" s="21">
        <f t="shared" si="1"/>
        <v>0</v>
      </c>
      <c r="G37" s="21">
        <f t="shared" si="2"/>
        <v>0</v>
      </c>
      <c r="H37" s="21">
        <f t="shared" si="3"/>
        <v>0</v>
      </c>
      <c r="I37" s="21">
        <f t="shared" si="4"/>
        <v>0</v>
      </c>
      <c r="J37" s="21">
        <f t="shared" si="25"/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f t="shared" ref="P37" si="62">Q37+R37+S37</f>
        <v>0</v>
      </c>
      <c r="Q37" s="21">
        <v>0</v>
      </c>
      <c r="R37" s="21">
        <v>0</v>
      </c>
      <c r="S37" s="21">
        <v>0</v>
      </c>
      <c r="T37" s="22">
        <f t="shared" si="60"/>
        <v>0</v>
      </c>
      <c r="U37" s="22">
        <v>0</v>
      </c>
      <c r="V37" s="22">
        <v>0</v>
      </c>
      <c r="W37" s="22">
        <v>0</v>
      </c>
      <c r="X37" s="22">
        <v>0</v>
      </c>
      <c r="Y37" s="22" t="s">
        <v>97</v>
      </c>
      <c r="Z37" s="22" t="s">
        <v>97</v>
      </c>
      <c r="AA37" s="22" t="s">
        <v>97</v>
      </c>
      <c r="AB37" s="22" t="s">
        <v>97</v>
      </c>
      <c r="AC37" s="22" t="s">
        <v>97</v>
      </c>
      <c r="AD37" s="21">
        <f>D37/1.2</f>
        <v>0</v>
      </c>
      <c r="AE37" s="21">
        <f t="shared" si="15"/>
        <v>0</v>
      </c>
      <c r="AF37" s="21">
        <f t="shared" si="15"/>
        <v>0</v>
      </c>
      <c r="AG37" s="21">
        <f t="shared" si="15"/>
        <v>0</v>
      </c>
      <c r="AH37" s="21">
        <f t="shared" si="15"/>
        <v>0</v>
      </c>
      <c r="AI37" s="21">
        <f t="shared" si="15"/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f t="shared" ref="AP37" si="63">AQ37+AR37+AS37</f>
        <v>0</v>
      </c>
      <c r="AQ37" s="21">
        <v>0</v>
      </c>
      <c r="AR37" s="21">
        <v>0</v>
      </c>
      <c r="AS37" s="21">
        <v>0</v>
      </c>
      <c r="AT37" s="95">
        <f t="shared" si="61"/>
        <v>0</v>
      </c>
      <c r="AU37" s="22">
        <v>0</v>
      </c>
      <c r="AV37" s="22">
        <v>0</v>
      </c>
      <c r="AW37" s="22">
        <v>0</v>
      </c>
      <c r="AX37" s="22">
        <v>0</v>
      </c>
      <c r="AY37" s="22" t="s">
        <v>97</v>
      </c>
      <c r="AZ37" s="22" t="s">
        <v>97</v>
      </c>
      <c r="BA37" s="22" t="s">
        <v>97</v>
      </c>
      <c r="BB37" s="22" t="s">
        <v>97</v>
      </c>
      <c r="BC37" s="22" t="s">
        <v>97</v>
      </c>
    </row>
    <row r="38" spans="1:58" ht="48.75" customHeight="1" x14ac:dyDescent="0.25">
      <c r="A38" s="17" t="s">
        <v>49</v>
      </c>
      <c r="B38" s="18" t="s">
        <v>123</v>
      </c>
      <c r="C38" s="19" t="s">
        <v>103</v>
      </c>
      <c r="D38" s="96">
        <f>D39+D40+D41+D42+D43</f>
        <v>18.981767999999999</v>
      </c>
      <c r="E38" s="21">
        <f t="shared" si="0"/>
        <v>31.440587556000001</v>
      </c>
      <c r="F38" s="21">
        <f t="shared" si="1"/>
        <v>3.1125870600000005</v>
      </c>
      <c r="G38" s="21">
        <f t="shared" si="2"/>
        <v>15.701266476000001</v>
      </c>
      <c r="H38" s="21">
        <f t="shared" si="3"/>
        <v>12.626734020000001</v>
      </c>
      <c r="I38" s="56">
        <f t="shared" ref="I38:S38" si="64">I39+I40+I41+I42+I43</f>
        <v>0</v>
      </c>
      <c r="J38" s="56">
        <f t="shared" si="64"/>
        <v>5.8191848880000006</v>
      </c>
      <c r="K38" s="56">
        <f t="shared" si="64"/>
        <v>0.55711624799999993</v>
      </c>
      <c r="L38" s="56">
        <f t="shared" si="64"/>
        <v>2.4095026080000004</v>
      </c>
      <c r="M38" s="56">
        <f t="shared" si="64"/>
        <v>2.8525660319999999</v>
      </c>
      <c r="N38" s="56">
        <f t="shared" si="64"/>
        <v>0</v>
      </c>
      <c r="O38" s="56">
        <f t="shared" si="64"/>
        <v>7.8729189359999996</v>
      </c>
      <c r="P38" s="56">
        <f t="shared" si="64"/>
        <v>0.39515791199999994</v>
      </c>
      <c r="Q38" s="56">
        <f t="shared" si="64"/>
        <v>5.861190348</v>
      </c>
      <c r="R38" s="56">
        <f t="shared" si="64"/>
        <v>1.616570676</v>
      </c>
      <c r="S38" s="56">
        <f t="shared" si="64"/>
        <v>0</v>
      </c>
      <c r="T38" s="22">
        <f t="shared" ref="T38:X38" si="65">T39+T40+T41+T42+T43</f>
        <v>17.748483732</v>
      </c>
      <c r="U38" s="22">
        <f t="shared" si="65"/>
        <v>2.1603129000000005</v>
      </c>
      <c r="V38" s="22">
        <f t="shared" si="65"/>
        <v>7.4305735200000003</v>
      </c>
      <c r="W38" s="22">
        <f t="shared" si="65"/>
        <v>8.157597312</v>
      </c>
      <c r="X38" s="22">
        <f t="shared" si="65"/>
        <v>0</v>
      </c>
      <c r="Y38" s="22" t="s">
        <v>97</v>
      </c>
      <c r="Z38" s="22" t="s">
        <v>97</v>
      </c>
      <c r="AA38" s="22" t="s">
        <v>97</v>
      </c>
      <c r="AB38" s="22" t="s">
        <v>97</v>
      </c>
      <c r="AC38" s="22" t="s">
        <v>97</v>
      </c>
      <c r="AD38" s="21">
        <f>AD39+AD40+AD41+AD42+AD43</f>
        <v>15.818143820539476</v>
      </c>
      <c r="AE38" s="21">
        <f t="shared" si="15"/>
        <v>19.374307860000002</v>
      </c>
      <c r="AF38" s="21">
        <f t="shared" si="15"/>
        <v>0.52067001000000002</v>
      </c>
      <c r="AG38" s="21">
        <f t="shared" si="15"/>
        <v>9.5135880999999998</v>
      </c>
      <c r="AH38" s="21">
        <f t="shared" si="15"/>
        <v>9.3400497500000004</v>
      </c>
      <c r="AI38" s="21">
        <f t="shared" si="15"/>
        <v>0</v>
      </c>
      <c r="AJ38" s="21">
        <f>AJ39+AJ40+AJ41+AJ42+AJ43</f>
        <v>3.58026899</v>
      </c>
      <c r="AK38" s="21">
        <f t="shared" ref="AK38:AN38" si="66">AK39+AK40+AK41+AK42+AK43</f>
        <v>0.13706047000000002</v>
      </c>
      <c r="AL38" s="21">
        <f t="shared" si="66"/>
        <v>1.5260376700000002</v>
      </c>
      <c r="AM38" s="21">
        <f t="shared" si="66"/>
        <v>1.91717085</v>
      </c>
      <c r="AN38" s="21">
        <f t="shared" si="66"/>
        <v>0</v>
      </c>
      <c r="AO38" s="21">
        <f>SUM(AO39:AO43)</f>
        <v>4.8332406799999994</v>
      </c>
      <c r="AP38" s="21">
        <f t="shared" ref="AP38:AS38" si="67">SUM(AP39:AP43)</f>
        <v>0.17792003000000001</v>
      </c>
      <c r="AQ38" s="21">
        <f t="shared" si="67"/>
        <v>3.1258624700000004</v>
      </c>
      <c r="AR38" s="21">
        <f t="shared" si="67"/>
        <v>1.52945818</v>
      </c>
      <c r="AS38" s="21">
        <f t="shared" si="67"/>
        <v>0</v>
      </c>
      <c r="AT38" s="95">
        <f t="shared" ref="AT38:AX38" si="68">AT39+AT40+AT41+AT42+AT43</f>
        <v>10.96079819</v>
      </c>
      <c r="AU38" s="22">
        <f t="shared" si="68"/>
        <v>0.20568951000000002</v>
      </c>
      <c r="AV38" s="22">
        <f t="shared" si="68"/>
        <v>4.8616879600000003</v>
      </c>
      <c r="AW38" s="22">
        <f t="shared" si="68"/>
        <v>5.8934207200000008</v>
      </c>
      <c r="AX38" s="22">
        <f t="shared" si="68"/>
        <v>0</v>
      </c>
      <c r="AY38" s="22" t="s">
        <v>97</v>
      </c>
      <c r="AZ38" s="22" t="s">
        <v>97</v>
      </c>
      <c r="BA38" s="22" t="s">
        <v>97</v>
      </c>
      <c r="BB38" s="22" t="s">
        <v>97</v>
      </c>
      <c r="BC38" s="22" t="s">
        <v>97</v>
      </c>
    </row>
    <row r="39" spans="1:58" ht="45" customHeight="1" x14ac:dyDescent="0.25">
      <c r="A39" s="63" t="s">
        <v>49</v>
      </c>
      <c r="B39" s="64" t="s">
        <v>639</v>
      </c>
      <c r="C39" s="65" t="s">
        <v>640</v>
      </c>
      <c r="D39" s="110">
        <v>1.2205920000000001</v>
      </c>
      <c r="E39" s="61">
        <f t="shared" si="0"/>
        <v>1.7919897359999997</v>
      </c>
      <c r="F39" s="61">
        <f t="shared" si="1"/>
        <v>0.15222811199999997</v>
      </c>
      <c r="G39" s="61">
        <f t="shared" si="2"/>
        <v>0.91345669200000001</v>
      </c>
      <c r="H39" s="61">
        <f t="shared" si="3"/>
        <v>0.7263049319999999</v>
      </c>
      <c r="I39" s="61">
        <f t="shared" si="4"/>
        <v>0</v>
      </c>
      <c r="J39" s="61">
        <f t="shared" si="25"/>
        <v>0.33969806400000002</v>
      </c>
      <c r="K39" s="61">
        <v>6.42012E-2</v>
      </c>
      <c r="L39" s="61">
        <v>7.9171536000000001E-2</v>
      </c>
      <c r="M39" s="61">
        <v>0.19632532800000002</v>
      </c>
      <c r="N39" s="61">
        <v>0</v>
      </c>
      <c r="O39" s="61">
        <f>P39+Q39+R39+S39</f>
        <v>0.89355231599999985</v>
      </c>
      <c r="P39" s="61">
        <f>0.9/1000*1.2</f>
        <v>1.08E-3</v>
      </c>
      <c r="Q39" s="61">
        <f>508.55586/1000*1.2</f>
        <v>0.61026703199999999</v>
      </c>
      <c r="R39" s="61">
        <f>235.17107/1000*1.2</f>
        <v>0.28220528399999995</v>
      </c>
      <c r="S39" s="61">
        <v>0</v>
      </c>
      <c r="T39" s="62">
        <f>U39+V39+W39+X39</f>
        <v>0.55873935599999991</v>
      </c>
      <c r="U39" s="62">
        <v>8.6946911999999987E-2</v>
      </c>
      <c r="V39" s="62">
        <v>0.22401812399999996</v>
      </c>
      <c r="W39" s="62">
        <v>0.24777431999999996</v>
      </c>
      <c r="X39" s="62">
        <v>0</v>
      </c>
      <c r="Y39" s="62" t="s">
        <v>97</v>
      </c>
      <c r="Z39" s="62" t="s">
        <v>97</v>
      </c>
      <c r="AA39" s="62" t="s">
        <v>97</v>
      </c>
      <c r="AB39" s="62" t="s">
        <v>97</v>
      </c>
      <c r="AC39" s="62" t="s">
        <v>97</v>
      </c>
      <c r="AD39" s="61">
        <v>1.0171570904272806</v>
      </c>
      <c r="AE39" s="61">
        <f t="shared" si="15"/>
        <v>1.0912146</v>
      </c>
      <c r="AF39" s="61">
        <f t="shared" si="15"/>
        <v>0.12371782000000001</v>
      </c>
      <c r="AG39" s="61">
        <f t="shared" si="15"/>
        <v>0.36224266999999999</v>
      </c>
      <c r="AH39" s="61">
        <f t="shared" si="15"/>
        <v>0.60525410999999996</v>
      </c>
      <c r="AI39" s="61">
        <f t="shared" si="15"/>
        <v>0</v>
      </c>
      <c r="AJ39" s="61">
        <f t="shared" ref="AJ39:AJ115" si="69">AK39+AL39+AM39+AN39</f>
        <v>0.29602147000000001</v>
      </c>
      <c r="AK39" s="61">
        <v>3.649736E-2</v>
      </c>
      <c r="AL39" s="61">
        <v>9.5919669999999999E-2</v>
      </c>
      <c r="AM39" s="61">
        <v>0.16360444000000002</v>
      </c>
      <c r="AN39" s="61">
        <v>0</v>
      </c>
      <c r="AO39" s="62">
        <f>AP39+AQ39+AR39+AS39</f>
        <v>0.38527674000000001</v>
      </c>
      <c r="AP39" s="62">
        <f>34.60446/1000</f>
        <v>3.4604460000000004E-2</v>
      </c>
      <c r="AQ39" s="62">
        <f>115.50121/1000</f>
        <v>0.11550121000000001</v>
      </c>
      <c r="AR39" s="62">
        <f>235.17107/1000</f>
        <v>0.23517106999999998</v>
      </c>
      <c r="AS39" s="62">
        <v>0</v>
      </c>
      <c r="AT39" s="97">
        <f>AU39+AV39+AW39+AX39</f>
        <v>0.40991638999999996</v>
      </c>
      <c r="AU39" s="62">
        <v>5.2616000000000003E-2</v>
      </c>
      <c r="AV39" s="62">
        <v>0.15082178999999998</v>
      </c>
      <c r="AW39" s="62">
        <v>0.20647859999999998</v>
      </c>
      <c r="AX39" s="62">
        <v>0</v>
      </c>
      <c r="AY39" s="62" t="s">
        <v>97</v>
      </c>
      <c r="AZ39" s="62" t="s">
        <v>97</v>
      </c>
      <c r="BA39" s="62" t="s">
        <v>97</v>
      </c>
      <c r="BB39" s="62" t="s">
        <v>97</v>
      </c>
      <c r="BC39" s="62" t="s">
        <v>97</v>
      </c>
    </row>
    <row r="40" spans="1:58" ht="37.5" customHeight="1" x14ac:dyDescent="0.25">
      <c r="A40" s="63" t="s">
        <v>49</v>
      </c>
      <c r="B40" s="64" t="s">
        <v>641</v>
      </c>
      <c r="C40" s="65" t="s">
        <v>642</v>
      </c>
      <c r="D40" s="110">
        <v>11.093064</v>
      </c>
      <c r="E40" s="61">
        <f t="shared" si="0"/>
        <v>19.823884356000001</v>
      </c>
      <c r="F40" s="61">
        <f t="shared" si="1"/>
        <v>1.0638781799999999</v>
      </c>
      <c r="G40" s="61">
        <f t="shared" si="2"/>
        <v>11.945924136000002</v>
      </c>
      <c r="H40" s="61">
        <f t="shared" si="3"/>
        <v>6.8140820399999997</v>
      </c>
      <c r="I40" s="61">
        <f t="shared" si="4"/>
        <v>0</v>
      </c>
      <c r="J40" s="61">
        <f t="shared" si="25"/>
        <v>4.1703643800000005</v>
      </c>
      <c r="K40" s="61">
        <v>0.24444789599999997</v>
      </c>
      <c r="L40" s="61">
        <v>2.1279577200000004</v>
      </c>
      <c r="M40" s="61">
        <v>1.7979587639999999</v>
      </c>
      <c r="N40" s="61">
        <v>0</v>
      </c>
      <c r="O40" s="61">
        <f t="shared" ref="O40:O43" si="70">P40+Q40+R40+S40</f>
        <v>5.5817898960000001</v>
      </c>
      <c r="P40" s="61">
        <f>183.38663/1000*1.2</f>
        <v>0.22006395599999998</v>
      </c>
      <c r="Q40" s="61">
        <f>3639.33221/1000*1.2</f>
        <v>4.3671986519999999</v>
      </c>
      <c r="R40" s="61">
        <f>828.77274/1000*1.2</f>
        <v>0.99452728800000001</v>
      </c>
      <c r="S40" s="61">
        <v>0</v>
      </c>
      <c r="T40" s="62">
        <f t="shared" ref="T40:T43" si="71">U40+V40+W40+X40</f>
        <v>10.071730080000002</v>
      </c>
      <c r="U40" s="62">
        <v>0.599366328</v>
      </c>
      <c r="V40" s="62">
        <v>5.450767764000001</v>
      </c>
      <c r="W40" s="62">
        <v>4.0215959879999996</v>
      </c>
      <c r="X40" s="62">
        <v>0</v>
      </c>
      <c r="Y40" s="62" t="s">
        <v>97</v>
      </c>
      <c r="Z40" s="62" t="s">
        <v>97</v>
      </c>
      <c r="AA40" s="62" t="s">
        <v>97</v>
      </c>
      <c r="AB40" s="62" t="s">
        <v>97</v>
      </c>
      <c r="AC40" s="62" t="s">
        <v>97</v>
      </c>
      <c r="AD40" s="61">
        <v>9.2442232441932148</v>
      </c>
      <c r="AE40" s="61">
        <f t="shared" si="15"/>
        <v>12.05690654</v>
      </c>
      <c r="AF40" s="61">
        <f t="shared" si="15"/>
        <v>0.30242350000000001</v>
      </c>
      <c r="AG40" s="61">
        <f t="shared" si="15"/>
        <v>7.3385460199999999</v>
      </c>
      <c r="AH40" s="61">
        <f t="shared" si="15"/>
        <v>4.4159370200000003</v>
      </c>
      <c r="AI40" s="61">
        <f t="shared" si="15"/>
        <v>0</v>
      </c>
      <c r="AJ40" s="61">
        <f t="shared" si="69"/>
        <v>2.54201838</v>
      </c>
      <c r="AK40" s="61">
        <v>9.9663109999999999E-2</v>
      </c>
      <c r="AL40" s="61">
        <v>1.4040238100000002</v>
      </c>
      <c r="AM40" s="61">
        <v>1.03833146</v>
      </c>
      <c r="AN40" s="61">
        <v>0</v>
      </c>
      <c r="AO40" s="62">
        <f t="shared" ref="AO40:AO43" si="72">AP40+AQ40+AR40+AS40</f>
        <v>4.4243623999999997</v>
      </c>
      <c r="AP40" s="62">
        <f>143.31557/1000</f>
        <v>0.14331557</v>
      </c>
      <c r="AQ40" s="62">
        <f>2992.30658/1000</f>
        <v>2.9923065800000002</v>
      </c>
      <c r="AR40" s="62">
        <f>1288.74025/1000</f>
        <v>1.28874025</v>
      </c>
      <c r="AS40" s="62">
        <v>0</v>
      </c>
      <c r="AT40" s="97">
        <f t="shared" ref="AT40:AT45" si="73">AU40+AV40+AW40+AX40</f>
        <v>5.0905257600000002</v>
      </c>
      <c r="AU40" s="62">
        <v>5.9444819999999995E-2</v>
      </c>
      <c r="AV40" s="62">
        <v>2.9422156299999997</v>
      </c>
      <c r="AW40" s="62">
        <v>2.0888653100000001</v>
      </c>
      <c r="AX40" s="62">
        <v>0</v>
      </c>
      <c r="AY40" s="62" t="s">
        <v>97</v>
      </c>
      <c r="AZ40" s="62" t="s">
        <v>97</v>
      </c>
      <c r="BA40" s="62" t="s">
        <v>97</v>
      </c>
      <c r="BB40" s="62" t="s">
        <v>97</v>
      </c>
      <c r="BC40" s="62" t="s">
        <v>97</v>
      </c>
    </row>
    <row r="41" spans="1:58" ht="42" customHeight="1" x14ac:dyDescent="0.25">
      <c r="A41" s="63" t="s">
        <v>49</v>
      </c>
      <c r="B41" s="64" t="s">
        <v>643</v>
      </c>
      <c r="C41" s="65" t="s">
        <v>644</v>
      </c>
      <c r="D41" s="110">
        <v>6.6681119999999998</v>
      </c>
      <c r="E41" s="61">
        <f t="shared" si="0"/>
        <v>7.8947357999999994</v>
      </c>
      <c r="F41" s="61">
        <f t="shared" si="1"/>
        <v>0.58898664000000001</v>
      </c>
      <c r="G41" s="61">
        <f t="shared" si="2"/>
        <v>2.7985057319999997</v>
      </c>
      <c r="H41" s="61">
        <f t="shared" si="3"/>
        <v>4.5072434279999998</v>
      </c>
      <c r="I41" s="61">
        <f t="shared" si="4"/>
        <v>0</v>
      </c>
      <c r="J41" s="61">
        <f t="shared" si="25"/>
        <v>1.2496179479999998</v>
      </c>
      <c r="K41" s="61">
        <v>0.18896265600000001</v>
      </c>
      <c r="L41" s="61">
        <v>0.20237335199999998</v>
      </c>
      <c r="M41" s="61">
        <v>0.8582819399999998</v>
      </c>
      <c r="N41" s="61">
        <v>0</v>
      </c>
      <c r="O41" s="61">
        <f t="shared" si="70"/>
        <v>1.3889367239999999</v>
      </c>
      <c r="P41" s="61">
        <f>(132.81163+5)/1000*1.2</f>
        <v>0.16537395600000002</v>
      </c>
      <c r="Q41" s="61">
        <f>736.43722/1000*1.2</f>
        <v>0.88372466399999994</v>
      </c>
      <c r="R41" s="61">
        <f>283.19842/1000*1.2</f>
        <v>0.33983810399999997</v>
      </c>
      <c r="S41" s="61">
        <v>0</v>
      </c>
      <c r="T41" s="62">
        <f t="shared" si="71"/>
        <v>5.2561811279999997</v>
      </c>
      <c r="U41" s="62">
        <v>0.23465002800000001</v>
      </c>
      <c r="V41" s="62">
        <v>1.7124077159999997</v>
      </c>
      <c r="W41" s="62">
        <v>3.3091233840000003</v>
      </c>
      <c r="X41" s="62">
        <v>0</v>
      </c>
      <c r="Y41" s="62" t="s">
        <v>97</v>
      </c>
      <c r="Z41" s="62" t="s">
        <v>97</v>
      </c>
      <c r="AA41" s="62" t="s">
        <v>97</v>
      </c>
      <c r="AB41" s="62" t="s">
        <v>97</v>
      </c>
      <c r="AC41" s="62" t="s">
        <v>97</v>
      </c>
      <c r="AD41" s="61">
        <v>5.5567634859189798</v>
      </c>
      <c r="AE41" s="61">
        <f t="shared" si="15"/>
        <v>5.7436003700000002</v>
      </c>
      <c r="AF41" s="61">
        <f t="shared" si="15"/>
        <v>9.4528689999999999E-2</v>
      </c>
      <c r="AG41" s="61">
        <f t="shared" si="15"/>
        <v>1.81279941</v>
      </c>
      <c r="AH41" s="61">
        <f t="shared" si="15"/>
        <v>3.8362722700000007</v>
      </c>
      <c r="AI41" s="61">
        <f t="shared" si="15"/>
        <v>0</v>
      </c>
      <c r="AJ41" s="61">
        <f t="shared" si="69"/>
        <v>0.74222913999999995</v>
      </c>
      <c r="AK41" s="61">
        <v>8.9999999999999998E-4</v>
      </c>
      <c r="AL41" s="61">
        <v>2.6094189999999996E-2</v>
      </c>
      <c r="AM41" s="61">
        <v>0.71523494999999992</v>
      </c>
      <c r="AN41" s="61">
        <v>0</v>
      </c>
      <c r="AO41" s="62">
        <f t="shared" si="72"/>
        <v>2.3601540000000001E-2</v>
      </c>
      <c r="AP41" s="62">
        <v>0</v>
      </c>
      <c r="AQ41" s="62">
        <f>18.05468/1000</f>
        <v>1.805468E-2</v>
      </c>
      <c r="AR41" s="62">
        <f>5.54686/1000</f>
        <v>5.5468599999999998E-3</v>
      </c>
      <c r="AS41" s="62">
        <v>0</v>
      </c>
      <c r="AT41" s="97">
        <f t="shared" si="73"/>
        <v>4.9777696900000006</v>
      </c>
      <c r="AU41" s="62">
        <v>9.3628690000000001E-2</v>
      </c>
      <c r="AV41" s="62">
        <v>1.7686505400000001</v>
      </c>
      <c r="AW41" s="62">
        <v>3.1154904600000006</v>
      </c>
      <c r="AX41" s="62">
        <v>0</v>
      </c>
      <c r="AY41" s="62" t="s">
        <v>97</v>
      </c>
      <c r="AZ41" s="62" t="s">
        <v>97</v>
      </c>
      <c r="BA41" s="62" t="s">
        <v>97</v>
      </c>
      <c r="BB41" s="62" t="s">
        <v>97</v>
      </c>
      <c r="BC41" s="62" t="s">
        <v>97</v>
      </c>
    </row>
    <row r="42" spans="1:58" ht="42" customHeight="1" x14ac:dyDescent="0.25">
      <c r="A42" s="63" t="s">
        <v>49</v>
      </c>
      <c r="B42" s="64" t="s">
        <v>645</v>
      </c>
      <c r="C42" s="65" t="s">
        <v>476</v>
      </c>
      <c r="D42" s="110">
        <v>0</v>
      </c>
      <c r="E42" s="61">
        <f t="shared" si="0"/>
        <v>0.57910361999999993</v>
      </c>
      <c r="F42" s="61">
        <f t="shared" si="1"/>
        <v>0</v>
      </c>
      <c r="G42" s="61">
        <f t="shared" si="2"/>
        <v>0</v>
      </c>
      <c r="H42" s="61">
        <f t="shared" si="3"/>
        <v>0.57910361999999993</v>
      </c>
      <c r="I42" s="61">
        <f t="shared" si="4"/>
        <v>0</v>
      </c>
      <c r="J42" s="61">
        <f t="shared" si="25"/>
        <v>0</v>
      </c>
      <c r="K42" s="61">
        <v>0</v>
      </c>
      <c r="L42" s="61">
        <v>0</v>
      </c>
      <c r="M42" s="61">
        <v>0</v>
      </c>
      <c r="N42" s="61">
        <v>0</v>
      </c>
      <c r="O42" s="61">
        <f t="shared" si="70"/>
        <v>0</v>
      </c>
      <c r="P42" s="61">
        <v>0</v>
      </c>
      <c r="Q42" s="61">
        <v>0</v>
      </c>
      <c r="R42" s="61">
        <v>0</v>
      </c>
      <c r="S42" s="61">
        <v>0</v>
      </c>
      <c r="T42" s="62">
        <f t="shared" si="71"/>
        <v>0.57910361999999993</v>
      </c>
      <c r="U42" s="62">
        <v>0</v>
      </c>
      <c r="V42" s="62">
        <v>0</v>
      </c>
      <c r="W42" s="62">
        <v>0.57910361999999993</v>
      </c>
      <c r="X42" s="62">
        <v>0</v>
      </c>
      <c r="Y42" s="62" t="s">
        <v>97</v>
      </c>
      <c r="Z42" s="62" t="s">
        <v>97</v>
      </c>
      <c r="AA42" s="62" t="s">
        <v>97</v>
      </c>
      <c r="AB42" s="62" t="s">
        <v>97</v>
      </c>
      <c r="AC42" s="62" t="s">
        <v>97</v>
      </c>
      <c r="AD42" s="61">
        <f>D42/1.2</f>
        <v>0</v>
      </c>
      <c r="AE42" s="61">
        <f t="shared" si="15"/>
        <v>0.48258635</v>
      </c>
      <c r="AF42" s="61">
        <f t="shared" si="15"/>
        <v>0</v>
      </c>
      <c r="AG42" s="61">
        <f t="shared" si="15"/>
        <v>0</v>
      </c>
      <c r="AH42" s="61">
        <f t="shared" si="15"/>
        <v>0.48258635</v>
      </c>
      <c r="AI42" s="61">
        <f t="shared" si="15"/>
        <v>0</v>
      </c>
      <c r="AJ42" s="61">
        <f t="shared" si="69"/>
        <v>0</v>
      </c>
      <c r="AK42" s="61">
        <v>0</v>
      </c>
      <c r="AL42" s="61">
        <v>0</v>
      </c>
      <c r="AM42" s="61">
        <v>0</v>
      </c>
      <c r="AN42" s="61">
        <v>0</v>
      </c>
      <c r="AO42" s="62">
        <f t="shared" si="72"/>
        <v>0</v>
      </c>
      <c r="AP42" s="62">
        <v>0</v>
      </c>
      <c r="AQ42" s="62">
        <v>0</v>
      </c>
      <c r="AR42" s="62">
        <v>0</v>
      </c>
      <c r="AS42" s="62">
        <v>0</v>
      </c>
      <c r="AT42" s="97">
        <f t="shared" si="73"/>
        <v>0.48258635</v>
      </c>
      <c r="AU42" s="62">
        <v>0</v>
      </c>
      <c r="AV42" s="62">
        <v>0</v>
      </c>
      <c r="AW42" s="62">
        <v>0.48258635</v>
      </c>
      <c r="AX42" s="62">
        <v>0</v>
      </c>
      <c r="AY42" s="62" t="s">
        <v>97</v>
      </c>
      <c r="AZ42" s="62" t="s">
        <v>97</v>
      </c>
      <c r="BA42" s="62" t="s">
        <v>97</v>
      </c>
      <c r="BB42" s="62" t="s">
        <v>97</v>
      </c>
      <c r="BC42" s="62" t="s">
        <v>97</v>
      </c>
    </row>
    <row r="43" spans="1:58" ht="39.75" customHeight="1" x14ac:dyDescent="0.25">
      <c r="A43" s="63" t="s">
        <v>49</v>
      </c>
      <c r="B43" s="64" t="s">
        <v>474</v>
      </c>
      <c r="C43" s="65" t="s">
        <v>477</v>
      </c>
      <c r="D43" s="110">
        <v>0</v>
      </c>
      <c r="E43" s="61">
        <f t="shared" si="0"/>
        <v>1.3508740440000002</v>
      </c>
      <c r="F43" s="61">
        <f t="shared" si="1"/>
        <v>1.3074941280000003</v>
      </c>
      <c r="G43" s="61">
        <f t="shared" si="2"/>
        <v>4.3379916000000004E-2</v>
      </c>
      <c r="H43" s="61">
        <f t="shared" si="3"/>
        <v>0</v>
      </c>
      <c r="I43" s="61">
        <f t="shared" si="4"/>
        <v>0</v>
      </c>
      <c r="J43" s="61">
        <f t="shared" si="25"/>
        <v>5.9504495999999997E-2</v>
      </c>
      <c r="K43" s="61">
        <v>5.9504495999999997E-2</v>
      </c>
      <c r="L43" s="61">
        <v>0</v>
      </c>
      <c r="M43" s="61">
        <v>0</v>
      </c>
      <c r="N43" s="61">
        <v>0</v>
      </c>
      <c r="O43" s="61">
        <f t="shared" si="70"/>
        <v>8.6400000000000001E-3</v>
      </c>
      <c r="P43" s="61">
        <f>7.2/1000*1.2</f>
        <v>8.6400000000000001E-3</v>
      </c>
      <c r="Q43" s="61">
        <v>0</v>
      </c>
      <c r="R43" s="61">
        <v>0</v>
      </c>
      <c r="S43" s="61">
        <v>0</v>
      </c>
      <c r="T43" s="62">
        <f t="shared" si="71"/>
        <v>1.2827295480000003</v>
      </c>
      <c r="U43" s="62">
        <v>1.2393496320000004</v>
      </c>
      <c r="V43" s="62">
        <v>4.3379916000000004E-2</v>
      </c>
      <c r="W43" s="62">
        <v>0</v>
      </c>
      <c r="X43" s="62">
        <v>0</v>
      </c>
      <c r="Y43" s="62" t="s">
        <v>97</v>
      </c>
      <c r="Z43" s="62" t="s">
        <v>97</v>
      </c>
      <c r="AA43" s="62" t="s">
        <v>97</v>
      </c>
      <c r="AB43" s="62" t="s">
        <v>97</v>
      </c>
      <c r="AC43" s="62" t="s">
        <v>97</v>
      </c>
      <c r="AD43" s="61">
        <f>D43/1.2</f>
        <v>0</v>
      </c>
      <c r="AE43" s="61">
        <f t="shared" si="15"/>
        <v>0</v>
      </c>
      <c r="AF43" s="61">
        <f t="shared" si="15"/>
        <v>0</v>
      </c>
      <c r="AG43" s="61">
        <f t="shared" si="15"/>
        <v>0</v>
      </c>
      <c r="AH43" s="61">
        <f t="shared" si="15"/>
        <v>0</v>
      </c>
      <c r="AI43" s="61">
        <f t="shared" si="15"/>
        <v>0</v>
      </c>
      <c r="AJ43" s="61">
        <f t="shared" si="69"/>
        <v>0</v>
      </c>
      <c r="AK43" s="61">
        <v>0</v>
      </c>
      <c r="AL43" s="61">
        <v>0</v>
      </c>
      <c r="AM43" s="61">
        <v>0</v>
      </c>
      <c r="AN43" s="61">
        <v>0</v>
      </c>
      <c r="AO43" s="62">
        <f t="shared" si="72"/>
        <v>0</v>
      </c>
      <c r="AP43" s="62">
        <v>0</v>
      </c>
      <c r="AQ43" s="62">
        <v>0</v>
      </c>
      <c r="AR43" s="62">
        <v>0</v>
      </c>
      <c r="AS43" s="62">
        <v>0</v>
      </c>
      <c r="AT43" s="97">
        <f t="shared" si="73"/>
        <v>0</v>
      </c>
      <c r="AU43" s="62">
        <v>0</v>
      </c>
      <c r="AV43" s="62">
        <v>0</v>
      </c>
      <c r="AW43" s="62">
        <v>0</v>
      </c>
      <c r="AX43" s="62">
        <v>0</v>
      </c>
      <c r="AY43" s="62" t="s">
        <v>97</v>
      </c>
      <c r="AZ43" s="62" t="s">
        <v>97</v>
      </c>
      <c r="BA43" s="62" t="s">
        <v>97</v>
      </c>
      <c r="BB43" s="62" t="s">
        <v>97</v>
      </c>
      <c r="BC43" s="62" t="s">
        <v>97</v>
      </c>
    </row>
    <row r="44" spans="1:58" ht="48.75" customHeight="1" x14ac:dyDescent="0.25">
      <c r="A44" s="53" t="s">
        <v>49</v>
      </c>
      <c r="B44" s="54" t="s">
        <v>124</v>
      </c>
      <c r="C44" s="55" t="s">
        <v>103</v>
      </c>
      <c r="D44" s="96">
        <v>0</v>
      </c>
      <c r="E44" s="21">
        <f t="shared" si="0"/>
        <v>0</v>
      </c>
      <c r="F44" s="21">
        <f t="shared" si="1"/>
        <v>0</v>
      </c>
      <c r="G44" s="21">
        <f t="shared" si="2"/>
        <v>0</v>
      </c>
      <c r="H44" s="21">
        <f t="shared" si="3"/>
        <v>0</v>
      </c>
      <c r="I44" s="21">
        <f t="shared" si="4"/>
        <v>0</v>
      </c>
      <c r="J44" s="21">
        <f t="shared" si="25"/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ref="P44:P45" si="74">Q44+R44+S44</f>
        <v>0</v>
      </c>
      <c r="Q44" s="21">
        <v>0</v>
      </c>
      <c r="R44" s="21">
        <v>0</v>
      </c>
      <c r="S44" s="21">
        <v>0</v>
      </c>
      <c r="T44" s="22">
        <f t="shared" ref="T44:T45" si="75">U44+V44+W44+X44</f>
        <v>0</v>
      </c>
      <c r="U44" s="22">
        <v>0</v>
      </c>
      <c r="V44" s="22">
        <v>0</v>
      </c>
      <c r="W44" s="22">
        <v>0</v>
      </c>
      <c r="X44" s="22">
        <v>0</v>
      </c>
      <c r="Y44" s="22" t="s">
        <v>97</v>
      </c>
      <c r="Z44" s="22" t="s">
        <v>97</v>
      </c>
      <c r="AA44" s="22" t="s">
        <v>97</v>
      </c>
      <c r="AB44" s="22" t="s">
        <v>97</v>
      </c>
      <c r="AC44" s="22" t="s">
        <v>97</v>
      </c>
      <c r="AD44" s="21">
        <f>D44/1.2</f>
        <v>0</v>
      </c>
      <c r="AE44" s="21">
        <f t="shared" si="15"/>
        <v>0</v>
      </c>
      <c r="AF44" s="21">
        <f t="shared" si="15"/>
        <v>0</v>
      </c>
      <c r="AG44" s="21">
        <f t="shared" si="15"/>
        <v>0</v>
      </c>
      <c r="AH44" s="21">
        <f t="shared" si="15"/>
        <v>0</v>
      </c>
      <c r="AI44" s="21">
        <f t="shared" si="15"/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f t="shared" ref="AP44:AP45" si="76">AQ44+AR44+AS44</f>
        <v>0</v>
      </c>
      <c r="AQ44" s="21">
        <v>0</v>
      </c>
      <c r="AR44" s="21">
        <v>0</v>
      </c>
      <c r="AS44" s="21">
        <v>0</v>
      </c>
      <c r="AT44" s="95">
        <f t="shared" si="73"/>
        <v>0</v>
      </c>
      <c r="AU44" s="22">
        <v>0</v>
      </c>
      <c r="AV44" s="22">
        <v>0</v>
      </c>
      <c r="AW44" s="22">
        <v>0</v>
      </c>
      <c r="AX44" s="22">
        <v>0</v>
      </c>
      <c r="AY44" s="22" t="s">
        <v>97</v>
      </c>
      <c r="AZ44" s="22" t="s">
        <v>97</v>
      </c>
      <c r="BA44" s="22" t="s">
        <v>97</v>
      </c>
      <c r="BB44" s="22" t="s">
        <v>97</v>
      </c>
      <c r="BC44" s="22" t="s">
        <v>97</v>
      </c>
    </row>
    <row r="45" spans="1:58" ht="44.25" customHeight="1" x14ac:dyDescent="0.25">
      <c r="A45" s="53" t="s">
        <v>49</v>
      </c>
      <c r="B45" s="54" t="s">
        <v>125</v>
      </c>
      <c r="C45" s="55" t="s">
        <v>103</v>
      </c>
      <c r="D45" s="96">
        <v>0</v>
      </c>
      <c r="E45" s="21">
        <f t="shared" si="0"/>
        <v>0</v>
      </c>
      <c r="F45" s="21">
        <f t="shared" si="1"/>
        <v>0</v>
      </c>
      <c r="G45" s="21">
        <f t="shared" si="2"/>
        <v>0</v>
      </c>
      <c r="H45" s="21">
        <f t="shared" si="3"/>
        <v>0</v>
      </c>
      <c r="I45" s="21">
        <f t="shared" si="4"/>
        <v>0</v>
      </c>
      <c r="J45" s="21">
        <f t="shared" si="25"/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74"/>
        <v>0</v>
      </c>
      <c r="Q45" s="21">
        <v>0</v>
      </c>
      <c r="R45" s="21">
        <v>0</v>
      </c>
      <c r="S45" s="21">
        <v>0</v>
      </c>
      <c r="T45" s="22">
        <f t="shared" si="75"/>
        <v>0</v>
      </c>
      <c r="U45" s="22">
        <v>0</v>
      </c>
      <c r="V45" s="22">
        <v>0</v>
      </c>
      <c r="W45" s="22">
        <v>0</v>
      </c>
      <c r="X45" s="22">
        <v>0</v>
      </c>
      <c r="Y45" s="22" t="s">
        <v>97</v>
      </c>
      <c r="Z45" s="22" t="s">
        <v>97</v>
      </c>
      <c r="AA45" s="22" t="s">
        <v>97</v>
      </c>
      <c r="AB45" s="22" t="s">
        <v>97</v>
      </c>
      <c r="AC45" s="22" t="s">
        <v>97</v>
      </c>
      <c r="AD45" s="21">
        <f>D45/1.2</f>
        <v>0</v>
      </c>
      <c r="AE45" s="21">
        <f t="shared" si="15"/>
        <v>0</v>
      </c>
      <c r="AF45" s="21">
        <f t="shared" si="15"/>
        <v>0</v>
      </c>
      <c r="AG45" s="21">
        <f t="shared" si="15"/>
        <v>0</v>
      </c>
      <c r="AH45" s="21">
        <f t="shared" si="15"/>
        <v>0</v>
      </c>
      <c r="AI45" s="21">
        <f t="shared" si="15"/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f t="shared" si="76"/>
        <v>0</v>
      </c>
      <c r="AQ45" s="21">
        <v>0</v>
      </c>
      <c r="AR45" s="21">
        <v>0</v>
      </c>
      <c r="AS45" s="21">
        <v>0</v>
      </c>
      <c r="AT45" s="95">
        <f t="shared" si="73"/>
        <v>0</v>
      </c>
      <c r="AU45" s="22">
        <v>0</v>
      </c>
      <c r="AV45" s="22">
        <v>0</v>
      </c>
      <c r="AW45" s="22">
        <v>0</v>
      </c>
      <c r="AX45" s="22">
        <v>0</v>
      </c>
      <c r="AY45" s="22" t="s">
        <v>97</v>
      </c>
      <c r="AZ45" s="22" t="s">
        <v>97</v>
      </c>
      <c r="BA45" s="22" t="s">
        <v>97</v>
      </c>
      <c r="BB45" s="22" t="s">
        <v>97</v>
      </c>
      <c r="BC45" s="22" t="s">
        <v>97</v>
      </c>
    </row>
    <row r="46" spans="1:58" ht="35.25" customHeight="1" x14ac:dyDescent="0.25">
      <c r="A46" s="17" t="s">
        <v>50</v>
      </c>
      <c r="B46" s="18" t="s">
        <v>126</v>
      </c>
      <c r="C46" s="19" t="s">
        <v>103</v>
      </c>
      <c r="D46" s="96">
        <f>D47</f>
        <v>61.987188000000003</v>
      </c>
      <c r="E46" s="21">
        <f t="shared" si="0"/>
        <v>36.523693800000004</v>
      </c>
      <c r="F46" s="21">
        <f t="shared" si="1"/>
        <v>0.29082348000000002</v>
      </c>
      <c r="G46" s="21">
        <f t="shared" si="2"/>
        <v>18.629441280000002</v>
      </c>
      <c r="H46" s="21">
        <f t="shared" si="3"/>
        <v>17.603429040000002</v>
      </c>
      <c r="I46" s="21">
        <f t="shared" si="4"/>
        <v>0</v>
      </c>
      <c r="J46" s="21">
        <f t="shared" si="25"/>
        <v>1.7613848519999999</v>
      </c>
      <c r="K46" s="21">
        <v>2.5918800000000002E-2</v>
      </c>
      <c r="L46" s="21">
        <v>1.492275684</v>
      </c>
      <c r="M46" s="21">
        <v>0.24319036800000002</v>
      </c>
      <c r="N46" s="21">
        <f>SUM(N48:N54)</f>
        <v>0</v>
      </c>
      <c r="O46" s="21">
        <f>SUM(O48:O65)</f>
        <v>13.024296059999999</v>
      </c>
      <c r="P46" s="21">
        <f>SUM(P48:P65)</f>
        <v>0.11456606400000001</v>
      </c>
      <c r="Q46" s="21">
        <f>SUM(Q48:Q65)</f>
        <v>9.3481844280000015</v>
      </c>
      <c r="R46" s="21">
        <f>SUM(R48:R65)</f>
        <v>3.5615455680000001</v>
      </c>
      <c r="S46" s="21">
        <f>SUM(S48:S65)</f>
        <v>0</v>
      </c>
      <c r="T46" s="22">
        <f>SUM(T47:T80)</f>
        <v>21.738012888</v>
      </c>
      <c r="U46" s="22">
        <f t="shared" ref="U46:W46" si="77">SUM(U47:U80)</f>
        <v>0.15033861600000001</v>
      </c>
      <c r="V46" s="22">
        <f t="shared" si="77"/>
        <v>7.7889811679999985</v>
      </c>
      <c r="W46" s="22">
        <f t="shared" si="77"/>
        <v>13.798693104</v>
      </c>
      <c r="X46" s="22">
        <v>0</v>
      </c>
      <c r="Y46" s="22" t="s">
        <v>97</v>
      </c>
      <c r="Z46" s="22" t="s">
        <v>97</v>
      </c>
      <c r="AA46" s="22" t="s">
        <v>97</v>
      </c>
      <c r="AB46" s="22" t="s">
        <v>97</v>
      </c>
      <c r="AC46" s="22" t="s">
        <v>97</v>
      </c>
      <c r="AD46" s="21">
        <f>AD47</f>
        <v>51.655990112338102</v>
      </c>
      <c r="AE46" s="21">
        <f t="shared" si="15"/>
        <v>30.85253801</v>
      </c>
      <c r="AF46" s="21">
        <f t="shared" si="15"/>
        <v>0.97078634000000008</v>
      </c>
      <c r="AG46" s="21">
        <f t="shared" si="15"/>
        <v>15.21222747</v>
      </c>
      <c r="AH46" s="21">
        <f t="shared" si="15"/>
        <v>14.669524200000001</v>
      </c>
      <c r="AI46" s="21">
        <f t="shared" si="15"/>
        <v>0</v>
      </c>
      <c r="AJ46" s="23">
        <f t="shared" ref="AJ46" si="78">SUM(AJ48:AJ54)</f>
        <v>1.01383198</v>
      </c>
      <c r="AK46" s="23">
        <f t="shared" ref="AK46" si="79">SUM(AK48:AK54)</f>
        <v>6.7178810000000005E-2</v>
      </c>
      <c r="AL46" s="23">
        <f t="shared" ref="AL46" si="80">SUM(AL48:AL54)</f>
        <v>0.74399452999999993</v>
      </c>
      <c r="AM46" s="23">
        <f t="shared" ref="AM46" si="81">SUM(AM48:AM54)</f>
        <v>0.20265864000000003</v>
      </c>
      <c r="AN46" s="23">
        <f t="shared" ref="AN46" si="82">SUM(AN48:AN54)</f>
        <v>0</v>
      </c>
      <c r="AO46" s="23">
        <f>SUM(AO48:AO65)</f>
        <v>10.178813379999999</v>
      </c>
      <c r="AP46" s="23">
        <f>SUM(AP48:AP65)</f>
        <v>9.5936740000000006E-2</v>
      </c>
      <c r="AQ46" s="23">
        <f>SUM(AQ48:AQ65)</f>
        <v>7.114922</v>
      </c>
      <c r="AR46" s="23">
        <f>SUM(AR48:AR65)</f>
        <v>2.9679546400000003</v>
      </c>
      <c r="AS46" s="23">
        <f>SUM(AS48:AS65)</f>
        <v>0</v>
      </c>
      <c r="AT46" s="95">
        <f>SUM(AT47:AT80)</f>
        <v>19.65989265</v>
      </c>
      <c r="AU46" s="22">
        <f t="shared" ref="AU46:AX46" si="83">SUM(AU47:AU80)</f>
        <v>0.80767079000000008</v>
      </c>
      <c r="AV46" s="22">
        <f t="shared" si="83"/>
        <v>7.3533109400000001</v>
      </c>
      <c r="AW46" s="22">
        <f t="shared" si="83"/>
        <v>11.49891092</v>
      </c>
      <c r="AX46" s="22">
        <f t="shared" si="83"/>
        <v>0</v>
      </c>
      <c r="AY46" s="22" t="s">
        <v>97</v>
      </c>
      <c r="AZ46" s="22" t="s">
        <v>97</v>
      </c>
      <c r="BA46" s="22" t="s">
        <v>97</v>
      </c>
      <c r="BB46" s="22" t="s">
        <v>97</v>
      </c>
      <c r="BC46" s="22" t="s">
        <v>97</v>
      </c>
    </row>
    <row r="47" spans="1:58" ht="48.75" customHeight="1" x14ac:dyDescent="0.25">
      <c r="A47" s="63" t="s">
        <v>50</v>
      </c>
      <c r="B47" s="66" t="s">
        <v>646</v>
      </c>
      <c r="C47" s="65" t="s">
        <v>647</v>
      </c>
      <c r="D47" s="110">
        <v>61.987188000000003</v>
      </c>
      <c r="E47" s="61">
        <f t="shared" si="0"/>
        <v>0</v>
      </c>
      <c r="F47" s="61">
        <f t="shared" si="1"/>
        <v>0</v>
      </c>
      <c r="G47" s="61">
        <f t="shared" si="2"/>
        <v>0</v>
      </c>
      <c r="H47" s="61">
        <f t="shared" si="3"/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2">
        <f>U47+V47+W47</f>
        <v>0</v>
      </c>
      <c r="U47" s="62">
        <v>0</v>
      </c>
      <c r="V47" s="62">
        <v>0</v>
      </c>
      <c r="W47" s="62">
        <v>0</v>
      </c>
      <c r="X47" s="62">
        <v>0</v>
      </c>
      <c r="Y47" s="62" t="s">
        <v>97</v>
      </c>
      <c r="Z47" s="62" t="s">
        <v>97</v>
      </c>
      <c r="AA47" s="62" t="s">
        <v>97</v>
      </c>
      <c r="AB47" s="62" t="s">
        <v>97</v>
      </c>
      <c r="AC47" s="62" t="s">
        <v>97</v>
      </c>
      <c r="AD47" s="61">
        <v>51.655990112338102</v>
      </c>
      <c r="AE47" s="61">
        <f t="shared" si="15"/>
        <v>0</v>
      </c>
      <c r="AF47" s="61">
        <f t="shared" si="15"/>
        <v>0</v>
      </c>
      <c r="AG47" s="61">
        <f t="shared" si="15"/>
        <v>0</v>
      </c>
      <c r="AH47" s="61">
        <f t="shared" si="15"/>
        <v>0</v>
      </c>
      <c r="AI47" s="61">
        <f t="shared" si="15"/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97">
        <v>0</v>
      </c>
      <c r="AU47" s="62">
        <v>0</v>
      </c>
      <c r="AV47" s="62">
        <v>0</v>
      </c>
      <c r="AW47" s="62">
        <v>0</v>
      </c>
      <c r="AX47" s="62">
        <v>0</v>
      </c>
      <c r="AY47" s="22" t="s">
        <v>97</v>
      </c>
      <c r="AZ47" s="22" t="s">
        <v>97</v>
      </c>
      <c r="BA47" s="22" t="s">
        <v>97</v>
      </c>
      <c r="BB47" s="22" t="s">
        <v>97</v>
      </c>
      <c r="BC47" s="22" t="s">
        <v>97</v>
      </c>
      <c r="BE47" s="16"/>
      <c r="BF47" s="16"/>
    </row>
    <row r="48" spans="1:58" ht="53.25" customHeight="1" x14ac:dyDescent="0.25">
      <c r="A48" s="63" t="s">
        <v>50</v>
      </c>
      <c r="B48" s="66" t="s">
        <v>478</v>
      </c>
      <c r="C48" s="65" t="s">
        <v>479</v>
      </c>
      <c r="D48" s="110">
        <v>0</v>
      </c>
      <c r="E48" s="61">
        <f t="shared" si="0"/>
        <v>-1.56E-3</v>
      </c>
      <c r="F48" s="61">
        <f t="shared" si="1"/>
        <v>-1.56E-3</v>
      </c>
      <c r="G48" s="61">
        <f t="shared" si="2"/>
        <v>0</v>
      </c>
      <c r="H48" s="61">
        <f t="shared" si="3"/>
        <v>0</v>
      </c>
      <c r="I48" s="61">
        <f t="shared" si="4"/>
        <v>0</v>
      </c>
      <c r="J48" s="61">
        <f t="shared" si="25"/>
        <v>-1.56E-3</v>
      </c>
      <c r="K48" s="61">
        <v>-1.56E-3</v>
      </c>
      <c r="L48" s="61">
        <v>0</v>
      </c>
      <c r="M48" s="61">
        <v>0</v>
      </c>
      <c r="N48" s="61">
        <v>0</v>
      </c>
      <c r="O48" s="61">
        <f>P48+Q48+R48+S48</f>
        <v>0</v>
      </c>
      <c r="P48" s="61">
        <v>0</v>
      </c>
      <c r="Q48" s="61">
        <v>0</v>
      </c>
      <c r="R48" s="61">
        <v>0</v>
      </c>
      <c r="S48" s="61">
        <f>U48+V48+W48+X48</f>
        <v>0</v>
      </c>
      <c r="T48" s="62">
        <f t="shared" ref="T48:T80" si="84">U48+V48+W48</f>
        <v>0</v>
      </c>
      <c r="U48" s="62">
        <v>0</v>
      </c>
      <c r="V48" s="62">
        <v>0</v>
      </c>
      <c r="W48" s="62">
        <v>0</v>
      </c>
      <c r="X48" s="62">
        <v>0</v>
      </c>
      <c r="Y48" s="62" t="s">
        <v>97</v>
      </c>
      <c r="Z48" s="62" t="s">
        <v>97</v>
      </c>
      <c r="AA48" s="62" t="s">
        <v>97</v>
      </c>
      <c r="AB48" s="62" t="s">
        <v>97</v>
      </c>
      <c r="AC48" s="62" t="s">
        <v>97</v>
      </c>
      <c r="AD48" s="61">
        <f t="shared" ref="AD48:AD65" si="85">D48/1.2</f>
        <v>0</v>
      </c>
      <c r="AE48" s="61">
        <f t="shared" si="15"/>
        <v>0</v>
      </c>
      <c r="AF48" s="61">
        <f t="shared" si="15"/>
        <v>0</v>
      </c>
      <c r="AG48" s="61">
        <f t="shared" si="15"/>
        <v>0</v>
      </c>
      <c r="AH48" s="61">
        <f t="shared" si="15"/>
        <v>0</v>
      </c>
      <c r="AI48" s="61">
        <f t="shared" si="15"/>
        <v>0</v>
      </c>
      <c r="AJ48" s="61">
        <f t="shared" si="69"/>
        <v>0</v>
      </c>
      <c r="AK48" s="61">
        <v>0</v>
      </c>
      <c r="AL48" s="61">
        <v>0</v>
      </c>
      <c r="AM48" s="61">
        <v>0</v>
      </c>
      <c r="AN48" s="61">
        <v>0</v>
      </c>
      <c r="AO48" s="62">
        <f>AP48+AQ48+AR48+AS48</f>
        <v>0</v>
      </c>
      <c r="AP48" s="62">
        <v>0</v>
      </c>
      <c r="AQ48" s="62">
        <v>0</v>
      </c>
      <c r="AR48" s="62">
        <v>0</v>
      </c>
      <c r="AS48" s="62">
        <v>0</v>
      </c>
      <c r="AT48" s="97">
        <f t="shared" ref="AT48:AT92" si="86">AU48+AV48+AW48+AX48</f>
        <v>0</v>
      </c>
      <c r="AU48" s="62">
        <v>0</v>
      </c>
      <c r="AV48" s="62">
        <v>0</v>
      </c>
      <c r="AW48" s="62">
        <v>0</v>
      </c>
      <c r="AX48" s="62">
        <v>0</v>
      </c>
      <c r="AY48" s="62" t="s">
        <v>97</v>
      </c>
      <c r="AZ48" s="62" t="s">
        <v>97</v>
      </c>
      <c r="BA48" s="62" t="s">
        <v>97</v>
      </c>
      <c r="BB48" s="62" t="s">
        <v>97</v>
      </c>
      <c r="BC48" s="62" t="s">
        <v>97</v>
      </c>
    </row>
    <row r="49" spans="1:55" ht="53.25" customHeight="1" x14ac:dyDescent="0.25">
      <c r="A49" s="63" t="s">
        <v>50</v>
      </c>
      <c r="B49" s="66" t="s">
        <v>480</v>
      </c>
      <c r="C49" s="65" t="s">
        <v>481</v>
      </c>
      <c r="D49" s="110">
        <v>0</v>
      </c>
      <c r="E49" s="61">
        <f t="shared" si="0"/>
        <v>11.206508784</v>
      </c>
      <c r="F49" s="61">
        <f t="shared" si="1"/>
        <v>0</v>
      </c>
      <c r="G49" s="61">
        <f t="shared" si="2"/>
        <v>7.9144738079999994</v>
      </c>
      <c r="H49" s="61">
        <f t="shared" si="3"/>
        <v>3.2920349760000001</v>
      </c>
      <c r="I49" s="61">
        <f t="shared" si="4"/>
        <v>0</v>
      </c>
      <c r="J49" s="61">
        <f t="shared" si="25"/>
        <v>0.17834620799999998</v>
      </c>
      <c r="K49" s="61">
        <v>0</v>
      </c>
      <c r="L49" s="61">
        <v>0.17834620799999998</v>
      </c>
      <c r="M49" s="61">
        <v>0</v>
      </c>
      <c r="N49" s="61">
        <v>0</v>
      </c>
      <c r="O49" s="61">
        <f t="shared" ref="O49:O65" si="87">P49+Q49+R49+S49</f>
        <v>11.028162576</v>
      </c>
      <c r="P49" s="61">
        <v>0</v>
      </c>
      <c r="Q49" s="61">
        <f>6446773/1000000*1.2</f>
        <v>7.7361275999999997</v>
      </c>
      <c r="R49" s="61">
        <f>2743362.48/1000000*1.2</f>
        <v>3.2920349760000001</v>
      </c>
      <c r="S49" s="61">
        <v>0</v>
      </c>
      <c r="T49" s="62">
        <f t="shared" si="84"/>
        <v>0</v>
      </c>
      <c r="U49" s="62">
        <v>0</v>
      </c>
      <c r="V49" s="62">
        <v>0</v>
      </c>
      <c r="W49" s="62">
        <v>0</v>
      </c>
      <c r="X49" s="62">
        <v>0</v>
      </c>
      <c r="Y49" s="62" t="s">
        <v>97</v>
      </c>
      <c r="Z49" s="62" t="s">
        <v>97</v>
      </c>
      <c r="AA49" s="62" t="s">
        <v>97</v>
      </c>
      <c r="AB49" s="62" t="s">
        <v>97</v>
      </c>
      <c r="AC49" s="62" t="s">
        <v>97</v>
      </c>
      <c r="AD49" s="61">
        <f t="shared" si="85"/>
        <v>0</v>
      </c>
      <c r="AE49" s="61">
        <f t="shared" si="15"/>
        <v>9.7795455699999998</v>
      </c>
      <c r="AF49" s="61">
        <f t="shared" si="15"/>
        <v>7.6890380000000008E-2</v>
      </c>
      <c r="AG49" s="61">
        <f t="shared" si="15"/>
        <v>6.9592927099999997</v>
      </c>
      <c r="AH49" s="61">
        <f t="shared" si="15"/>
        <v>2.74336248</v>
      </c>
      <c r="AI49" s="61">
        <f t="shared" si="15"/>
        <v>0</v>
      </c>
      <c r="AJ49" s="61">
        <f t="shared" si="69"/>
        <v>0</v>
      </c>
      <c r="AK49" s="61">
        <v>0</v>
      </c>
      <c r="AL49" s="61">
        <v>0</v>
      </c>
      <c r="AM49" s="61">
        <v>0</v>
      </c>
      <c r="AN49" s="61">
        <v>0</v>
      </c>
      <c r="AO49" s="62">
        <f t="shared" ref="AO49:AO65" si="88">AP49+AQ49+AR49+AS49</f>
        <v>9.7795455699999998</v>
      </c>
      <c r="AP49" s="62">
        <f>76890.38/1000000</f>
        <v>7.6890380000000008E-2</v>
      </c>
      <c r="AQ49" s="62">
        <f>6959292.71/1000000</f>
        <v>6.9592927099999997</v>
      </c>
      <c r="AR49" s="62">
        <f>2743362.48/1000000</f>
        <v>2.74336248</v>
      </c>
      <c r="AS49" s="62">
        <v>0</v>
      </c>
      <c r="AT49" s="97">
        <f t="shared" si="86"/>
        <v>0</v>
      </c>
      <c r="AU49" s="62">
        <v>0</v>
      </c>
      <c r="AV49" s="62">
        <v>0</v>
      </c>
      <c r="AW49" s="62">
        <v>0</v>
      </c>
      <c r="AX49" s="62">
        <v>0</v>
      </c>
      <c r="AY49" s="62" t="s">
        <v>97</v>
      </c>
      <c r="AZ49" s="62" t="s">
        <v>97</v>
      </c>
      <c r="BA49" s="62" t="s">
        <v>97</v>
      </c>
      <c r="BB49" s="62" t="s">
        <v>97</v>
      </c>
      <c r="BC49" s="62" t="s">
        <v>97</v>
      </c>
    </row>
    <row r="50" spans="1:55" ht="53.25" customHeight="1" x14ac:dyDescent="0.25">
      <c r="A50" s="63" t="s">
        <v>50</v>
      </c>
      <c r="B50" s="66" t="s">
        <v>482</v>
      </c>
      <c r="C50" s="65" t="s">
        <v>483</v>
      </c>
      <c r="D50" s="110">
        <v>0</v>
      </c>
      <c r="E50" s="61">
        <f t="shared" si="0"/>
        <v>1.0689042600000001</v>
      </c>
      <c r="F50" s="61">
        <f t="shared" si="1"/>
        <v>0</v>
      </c>
      <c r="G50" s="61">
        <f t="shared" si="2"/>
        <v>0.84369971999999993</v>
      </c>
      <c r="H50" s="61">
        <f t="shared" si="3"/>
        <v>0.22520454000000001</v>
      </c>
      <c r="I50" s="61">
        <f t="shared" si="4"/>
        <v>0</v>
      </c>
      <c r="J50" s="61">
        <f t="shared" si="25"/>
        <v>1.0689042600000001</v>
      </c>
      <c r="K50" s="61">
        <v>0</v>
      </c>
      <c r="L50" s="61">
        <v>0.84369971999999993</v>
      </c>
      <c r="M50" s="61">
        <v>0.22520454000000001</v>
      </c>
      <c r="N50" s="61">
        <v>0</v>
      </c>
      <c r="O50" s="61">
        <f t="shared" si="87"/>
        <v>0</v>
      </c>
      <c r="P50" s="61">
        <v>0</v>
      </c>
      <c r="Q50" s="61">
        <v>0</v>
      </c>
      <c r="R50" s="61">
        <v>0</v>
      </c>
      <c r="S50" s="61">
        <v>0</v>
      </c>
      <c r="T50" s="62">
        <f t="shared" si="84"/>
        <v>0</v>
      </c>
      <c r="U50" s="62">
        <v>0</v>
      </c>
      <c r="V50" s="62">
        <v>0</v>
      </c>
      <c r="W50" s="62">
        <v>0</v>
      </c>
      <c r="X50" s="62">
        <v>0</v>
      </c>
      <c r="Y50" s="62" t="s">
        <v>97</v>
      </c>
      <c r="Z50" s="62" t="s">
        <v>97</v>
      </c>
      <c r="AA50" s="62" t="s">
        <v>97</v>
      </c>
      <c r="AB50" s="62" t="s">
        <v>97</v>
      </c>
      <c r="AC50" s="62" t="s">
        <v>97</v>
      </c>
      <c r="AD50" s="61">
        <f t="shared" si="85"/>
        <v>0</v>
      </c>
      <c r="AE50" s="61">
        <f t="shared" si="15"/>
        <v>0.95793236000000004</v>
      </c>
      <c r="AF50" s="61">
        <f t="shared" si="15"/>
        <v>6.7178810000000005E-2</v>
      </c>
      <c r="AG50" s="61">
        <f t="shared" si="15"/>
        <v>0.70308309999999996</v>
      </c>
      <c r="AH50" s="61">
        <f t="shared" si="15"/>
        <v>0.18767045000000002</v>
      </c>
      <c r="AI50" s="61">
        <f t="shared" si="15"/>
        <v>0</v>
      </c>
      <c r="AJ50" s="61">
        <f t="shared" si="69"/>
        <v>0.95793236000000004</v>
      </c>
      <c r="AK50" s="61">
        <v>6.7178810000000005E-2</v>
      </c>
      <c r="AL50" s="61">
        <v>0.70308309999999996</v>
      </c>
      <c r="AM50" s="61">
        <v>0.18767045000000002</v>
      </c>
      <c r="AN50" s="61">
        <v>0</v>
      </c>
      <c r="AO50" s="62">
        <f t="shared" si="88"/>
        <v>0</v>
      </c>
      <c r="AP50" s="62">
        <v>0</v>
      </c>
      <c r="AQ50" s="62">
        <v>0</v>
      </c>
      <c r="AR50" s="62">
        <v>0</v>
      </c>
      <c r="AS50" s="62">
        <v>0</v>
      </c>
      <c r="AT50" s="97">
        <f t="shared" si="86"/>
        <v>0</v>
      </c>
      <c r="AU50" s="62">
        <v>0</v>
      </c>
      <c r="AV50" s="62">
        <v>0</v>
      </c>
      <c r="AW50" s="62">
        <v>0</v>
      </c>
      <c r="AX50" s="62">
        <v>0</v>
      </c>
      <c r="AY50" s="62" t="s">
        <v>97</v>
      </c>
      <c r="AZ50" s="62" t="s">
        <v>97</v>
      </c>
      <c r="BA50" s="62" t="s">
        <v>97</v>
      </c>
      <c r="BB50" s="62" t="s">
        <v>97</v>
      </c>
      <c r="BC50" s="62" t="s">
        <v>97</v>
      </c>
    </row>
    <row r="51" spans="1:55" ht="53.25" customHeight="1" x14ac:dyDescent="0.25">
      <c r="A51" s="63" t="s">
        <v>50</v>
      </c>
      <c r="B51" s="66" t="s">
        <v>484</v>
      </c>
      <c r="C51" s="65" t="s">
        <v>485</v>
      </c>
      <c r="D51" s="110">
        <v>0</v>
      </c>
      <c r="E51" s="61">
        <f t="shared" si="0"/>
        <v>6.7079544000000005E-2</v>
      </c>
      <c r="F51" s="61">
        <f t="shared" si="1"/>
        <v>0</v>
      </c>
      <c r="G51" s="61">
        <f t="shared" si="2"/>
        <v>4.9093716000000003E-2</v>
      </c>
      <c r="H51" s="61">
        <f t="shared" si="3"/>
        <v>1.7985828000000002E-2</v>
      </c>
      <c r="I51" s="61">
        <f t="shared" si="4"/>
        <v>0</v>
      </c>
      <c r="J51" s="61">
        <f t="shared" si="25"/>
        <v>6.7079544000000005E-2</v>
      </c>
      <c r="K51" s="61">
        <v>0</v>
      </c>
      <c r="L51" s="61">
        <v>4.9093716000000003E-2</v>
      </c>
      <c r="M51" s="61">
        <v>1.7985828000000002E-2</v>
      </c>
      <c r="N51" s="61">
        <v>0</v>
      </c>
      <c r="O51" s="61">
        <f t="shared" si="87"/>
        <v>0</v>
      </c>
      <c r="P51" s="61">
        <v>0</v>
      </c>
      <c r="Q51" s="61">
        <v>0</v>
      </c>
      <c r="R51" s="61">
        <v>0</v>
      </c>
      <c r="S51" s="61">
        <v>0</v>
      </c>
      <c r="T51" s="62">
        <f t="shared" si="84"/>
        <v>0</v>
      </c>
      <c r="U51" s="62">
        <v>0</v>
      </c>
      <c r="V51" s="62">
        <v>0</v>
      </c>
      <c r="W51" s="62">
        <v>0</v>
      </c>
      <c r="X51" s="62">
        <v>0</v>
      </c>
      <c r="Y51" s="62" t="s">
        <v>97</v>
      </c>
      <c r="Z51" s="62" t="s">
        <v>97</v>
      </c>
      <c r="AA51" s="62" t="s">
        <v>97</v>
      </c>
      <c r="AB51" s="62" t="s">
        <v>97</v>
      </c>
      <c r="AC51" s="62" t="s">
        <v>97</v>
      </c>
      <c r="AD51" s="61">
        <f t="shared" si="85"/>
        <v>0</v>
      </c>
      <c r="AE51" s="61">
        <f t="shared" si="15"/>
        <v>5.5899620000000011E-2</v>
      </c>
      <c r="AF51" s="61">
        <f t="shared" si="15"/>
        <v>0</v>
      </c>
      <c r="AG51" s="61">
        <f t="shared" si="15"/>
        <v>4.0911430000000006E-2</v>
      </c>
      <c r="AH51" s="61">
        <f t="shared" si="15"/>
        <v>1.4988190000000002E-2</v>
      </c>
      <c r="AI51" s="61">
        <f t="shared" si="15"/>
        <v>0</v>
      </c>
      <c r="AJ51" s="61">
        <f t="shared" si="69"/>
        <v>5.5899620000000011E-2</v>
      </c>
      <c r="AK51" s="61">
        <v>0</v>
      </c>
      <c r="AL51" s="61">
        <v>4.0911430000000006E-2</v>
      </c>
      <c r="AM51" s="61">
        <v>1.4988190000000002E-2</v>
      </c>
      <c r="AN51" s="61">
        <v>0</v>
      </c>
      <c r="AO51" s="62">
        <f t="shared" si="88"/>
        <v>0</v>
      </c>
      <c r="AP51" s="62">
        <v>0</v>
      </c>
      <c r="AQ51" s="62">
        <v>0</v>
      </c>
      <c r="AR51" s="62">
        <v>0</v>
      </c>
      <c r="AS51" s="62">
        <v>0</v>
      </c>
      <c r="AT51" s="97">
        <f t="shared" si="86"/>
        <v>0</v>
      </c>
      <c r="AU51" s="62">
        <v>0</v>
      </c>
      <c r="AV51" s="62">
        <v>0</v>
      </c>
      <c r="AW51" s="62">
        <v>0</v>
      </c>
      <c r="AX51" s="62">
        <v>0</v>
      </c>
      <c r="AY51" s="62" t="s">
        <v>97</v>
      </c>
      <c r="AZ51" s="62" t="s">
        <v>97</v>
      </c>
      <c r="BA51" s="62" t="s">
        <v>97</v>
      </c>
      <c r="BB51" s="62" t="s">
        <v>97</v>
      </c>
      <c r="BC51" s="62" t="s">
        <v>97</v>
      </c>
    </row>
    <row r="52" spans="1:55" ht="53.25" customHeight="1" x14ac:dyDescent="0.25">
      <c r="A52" s="63" t="s">
        <v>50</v>
      </c>
      <c r="B52" s="66" t="s">
        <v>486</v>
      </c>
      <c r="C52" s="65" t="s">
        <v>487</v>
      </c>
      <c r="D52" s="110">
        <v>0</v>
      </c>
      <c r="E52" s="61">
        <f t="shared" si="0"/>
        <v>7.7803331999999989E-2</v>
      </c>
      <c r="F52" s="61">
        <f t="shared" si="1"/>
        <v>2.4880032E-2</v>
      </c>
      <c r="G52" s="61">
        <f t="shared" si="2"/>
        <v>5.2923299999999993E-2</v>
      </c>
      <c r="H52" s="61">
        <f t="shared" si="3"/>
        <v>0</v>
      </c>
      <c r="I52" s="61">
        <f t="shared" si="4"/>
        <v>0</v>
      </c>
      <c r="J52" s="61">
        <f t="shared" si="25"/>
        <v>4.5197736000000002E-2</v>
      </c>
      <c r="K52" s="61">
        <v>2.1478799999999999E-2</v>
      </c>
      <c r="L52" s="61">
        <v>2.3718935999999999E-2</v>
      </c>
      <c r="M52" s="61">
        <v>0</v>
      </c>
      <c r="N52" s="61">
        <v>0</v>
      </c>
      <c r="O52" s="61">
        <f t="shared" si="87"/>
        <v>3.1585595999999994E-2</v>
      </c>
      <c r="P52" s="61">
        <f>1984.36/1000000*1.2</f>
        <v>2.3812320000000001E-3</v>
      </c>
      <c r="Q52" s="61">
        <f>24336.97/1000000*1.2</f>
        <v>2.9204363999999997E-2</v>
      </c>
      <c r="R52" s="61">
        <v>0</v>
      </c>
      <c r="S52" s="61">
        <v>0</v>
      </c>
      <c r="T52" s="62">
        <f t="shared" si="84"/>
        <v>1.0199999999999999E-3</v>
      </c>
      <c r="U52" s="62">
        <f>0.00085*1.2</f>
        <v>1.0199999999999999E-3</v>
      </c>
      <c r="V52" s="62">
        <v>0</v>
      </c>
      <c r="W52" s="62">
        <v>0</v>
      </c>
      <c r="X52" s="62">
        <v>0</v>
      </c>
      <c r="Y52" s="62" t="s">
        <v>97</v>
      </c>
      <c r="Z52" s="62" t="s">
        <v>97</v>
      </c>
      <c r="AA52" s="62" t="s">
        <v>97</v>
      </c>
      <c r="AB52" s="62" t="s">
        <v>97</v>
      </c>
      <c r="AC52" s="62" t="s">
        <v>97</v>
      </c>
      <c r="AD52" s="61">
        <f t="shared" si="85"/>
        <v>0</v>
      </c>
      <c r="AE52" s="61">
        <f t="shared" si="15"/>
        <v>0</v>
      </c>
      <c r="AF52" s="61">
        <f t="shared" si="15"/>
        <v>0</v>
      </c>
      <c r="AG52" s="61">
        <f t="shared" si="15"/>
        <v>0</v>
      </c>
      <c r="AH52" s="61">
        <f t="shared" si="15"/>
        <v>0</v>
      </c>
      <c r="AI52" s="61">
        <f t="shared" si="15"/>
        <v>0</v>
      </c>
      <c r="AJ52" s="61">
        <f t="shared" si="69"/>
        <v>0</v>
      </c>
      <c r="AK52" s="61">
        <v>0</v>
      </c>
      <c r="AL52" s="61">
        <v>0</v>
      </c>
      <c r="AM52" s="61">
        <v>0</v>
      </c>
      <c r="AN52" s="61">
        <v>0</v>
      </c>
      <c r="AO52" s="62">
        <f t="shared" si="88"/>
        <v>0</v>
      </c>
      <c r="AP52" s="62">
        <v>0</v>
      </c>
      <c r="AQ52" s="62">
        <v>0</v>
      </c>
      <c r="AR52" s="62">
        <v>0</v>
      </c>
      <c r="AS52" s="62">
        <v>0</v>
      </c>
      <c r="AT52" s="97">
        <f t="shared" si="86"/>
        <v>0</v>
      </c>
      <c r="AU52" s="62">
        <v>0</v>
      </c>
      <c r="AV52" s="62">
        <v>0</v>
      </c>
      <c r="AW52" s="62">
        <v>0</v>
      </c>
      <c r="AX52" s="62">
        <v>0</v>
      </c>
      <c r="AY52" s="62" t="s">
        <v>97</v>
      </c>
      <c r="AZ52" s="62" t="s">
        <v>97</v>
      </c>
      <c r="BA52" s="62" t="s">
        <v>97</v>
      </c>
      <c r="BB52" s="62" t="s">
        <v>97</v>
      </c>
      <c r="BC52" s="62" t="s">
        <v>97</v>
      </c>
    </row>
    <row r="53" spans="1:55" ht="53.25" customHeight="1" x14ac:dyDescent="0.25">
      <c r="A53" s="63" t="s">
        <v>50</v>
      </c>
      <c r="B53" s="66" t="s">
        <v>488</v>
      </c>
      <c r="C53" s="65" t="s">
        <v>489</v>
      </c>
      <c r="D53" s="110">
        <v>0</v>
      </c>
      <c r="E53" s="61">
        <f t="shared" si="0"/>
        <v>6.0000000000000001E-3</v>
      </c>
      <c r="F53" s="61">
        <f t="shared" si="1"/>
        <v>6.0000000000000001E-3</v>
      </c>
      <c r="G53" s="61">
        <f t="shared" si="2"/>
        <v>0</v>
      </c>
      <c r="H53" s="61">
        <f t="shared" si="3"/>
        <v>0</v>
      </c>
      <c r="I53" s="61">
        <f t="shared" si="4"/>
        <v>0</v>
      </c>
      <c r="J53" s="61">
        <f t="shared" si="25"/>
        <v>6.0000000000000001E-3</v>
      </c>
      <c r="K53" s="61">
        <v>6.0000000000000001E-3</v>
      </c>
      <c r="L53" s="61">
        <v>0</v>
      </c>
      <c r="M53" s="61">
        <v>0</v>
      </c>
      <c r="N53" s="61">
        <v>0</v>
      </c>
      <c r="O53" s="61">
        <f t="shared" si="87"/>
        <v>0</v>
      </c>
      <c r="P53" s="61">
        <v>0</v>
      </c>
      <c r="Q53" s="61">
        <v>0</v>
      </c>
      <c r="R53" s="61">
        <v>0</v>
      </c>
      <c r="S53" s="61">
        <v>0</v>
      </c>
      <c r="T53" s="62">
        <f t="shared" si="84"/>
        <v>0</v>
      </c>
      <c r="U53" s="62">
        <v>0</v>
      </c>
      <c r="V53" s="62">
        <v>0</v>
      </c>
      <c r="W53" s="62">
        <v>0</v>
      </c>
      <c r="X53" s="62">
        <v>0</v>
      </c>
      <c r="Y53" s="62" t="s">
        <v>97</v>
      </c>
      <c r="Z53" s="62" t="s">
        <v>97</v>
      </c>
      <c r="AA53" s="62" t="s">
        <v>97</v>
      </c>
      <c r="AB53" s="62" t="s">
        <v>97</v>
      </c>
      <c r="AC53" s="62" t="s">
        <v>97</v>
      </c>
      <c r="AD53" s="61">
        <f t="shared" si="85"/>
        <v>0</v>
      </c>
      <c r="AE53" s="61">
        <f t="shared" si="15"/>
        <v>0</v>
      </c>
      <c r="AF53" s="61">
        <f t="shared" si="15"/>
        <v>0</v>
      </c>
      <c r="AG53" s="61">
        <f t="shared" si="15"/>
        <v>0</v>
      </c>
      <c r="AH53" s="61">
        <f t="shared" si="15"/>
        <v>0</v>
      </c>
      <c r="AI53" s="61">
        <f t="shared" si="15"/>
        <v>0</v>
      </c>
      <c r="AJ53" s="61">
        <f t="shared" si="69"/>
        <v>0</v>
      </c>
      <c r="AK53" s="61">
        <v>0</v>
      </c>
      <c r="AL53" s="61">
        <v>0</v>
      </c>
      <c r="AM53" s="61">
        <v>0</v>
      </c>
      <c r="AN53" s="61">
        <v>0</v>
      </c>
      <c r="AO53" s="62">
        <f t="shared" si="88"/>
        <v>0</v>
      </c>
      <c r="AP53" s="62">
        <v>0</v>
      </c>
      <c r="AQ53" s="62">
        <v>0</v>
      </c>
      <c r="AR53" s="62">
        <v>0</v>
      </c>
      <c r="AS53" s="62">
        <v>0</v>
      </c>
      <c r="AT53" s="97">
        <f t="shared" si="86"/>
        <v>0</v>
      </c>
      <c r="AU53" s="62">
        <v>0</v>
      </c>
      <c r="AV53" s="62">
        <v>0</v>
      </c>
      <c r="AW53" s="62">
        <v>0</v>
      </c>
      <c r="AX53" s="62">
        <v>0</v>
      </c>
      <c r="AY53" s="62" t="s">
        <v>97</v>
      </c>
      <c r="AZ53" s="62" t="s">
        <v>97</v>
      </c>
      <c r="BA53" s="62" t="s">
        <v>97</v>
      </c>
      <c r="BB53" s="62" t="s">
        <v>97</v>
      </c>
      <c r="BC53" s="62" t="s">
        <v>97</v>
      </c>
    </row>
    <row r="54" spans="1:55" ht="53.25" customHeight="1" x14ac:dyDescent="0.25">
      <c r="A54" s="63" t="s">
        <v>50</v>
      </c>
      <c r="B54" s="66" t="s">
        <v>490</v>
      </c>
      <c r="C54" s="65" t="s">
        <v>491</v>
      </c>
      <c r="D54" s="110">
        <v>0</v>
      </c>
      <c r="E54" s="61">
        <f t="shared" si="0"/>
        <v>0.39741710400000002</v>
      </c>
      <c r="F54" s="61">
        <f t="shared" si="1"/>
        <v>0</v>
      </c>
      <c r="G54" s="61">
        <f t="shared" si="2"/>
        <v>0.39741710400000002</v>
      </c>
      <c r="H54" s="61">
        <f t="shared" si="3"/>
        <v>0</v>
      </c>
      <c r="I54" s="61">
        <f t="shared" si="4"/>
        <v>0</v>
      </c>
      <c r="J54" s="61">
        <f t="shared" si="25"/>
        <v>0.39741710400000002</v>
      </c>
      <c r="K54" s="61">
        <v>0</v>
      </c>
      <c r="L54" s="61">
        <v>0.39741710400000002</v>
      </c>
      <c r="M54" s="61">
        <v>0</v>
      </c>
      <c r="N54" s="61">
        <v>0</v>
      </c>
      <c r="O54" s="61">
        <f t="shared" si="87"/>
        <v>0</v>
      </c>
      <c r="P54" s="61">
        <v>0</v>
      </c>
      <c r="Q54" s="61">
        <v>0</v>
      </c>
      <c r="R54" s="61">
        <v>0</v>
      </c>
      <c r="S54" s="61">
        <v>0</v>
      </c>
      <c r="T54" s="62">
        <f t="shared" si="84"/>
        <v>0</v>
      </c>
      <c r="U54" s="62">
        <v>0</v>
      </c>
      <c r="V54" s="62">
        <v>0</v>
      </c>
      <c r="W54" s="62">
        <v>0</v>
      </c>
      <c r="X54" s="62">
        <v>0</v>
      </c>
      <c r="Y54" s="62" t="s">
        <v>97</v>
      </c>
      <c r="Z54" s="62" t="s">
        <v>97</v>
      </c>
      <c r="AA54" s="62" t="s">
        <v>97</v>
      </c>
      <c r="AB54" s="62" t="s">
        <v>97</v>
      </c>
      <c r="AC54" s="62" t="s">
        <v>97</v>
      </c>
      <c r="AD54" s="61">
        <f t="shared" si="85"/>
        <v>0</v>
      </c>
      <c r="AE54" s="61">
        <f t="shared" si="15"/>
        <v>0</v>
      </c>
      <c r="AF54" s="61">
        <f t="shared" si="15"/>
        <v>0</v>
      </c>
      <c r="AG54" s="61">
        <f t="shared" si="15"/>
        <v>0</v>
      </c>
      <c r="AH54" s="61">
        <f t="shared" si="15"/>
        <v>0</v>
      </c>
      <c r="AI54" s="61">
        <f t="shared" si="15"/>
        <v>0</v>
      </c>
      <c r="AJ54" s="61">
        <f t="shared" si="69"/>
        <v>0</v>
      </c>
      <c r="AK54" s="61">
        <v>0</v>
      </c>
      <c r="AL54" s="61">
        <v>0</v>
      </c>
      <c r="AM54" s="61">
        <v>0</v>
      </c>
      <c r="AN54" s="61">
        <v>0</v>
      </c>
      <c r="AO54" s="62">
        <f t="shared" si="88"/>
        <v>0</v>
      </c>
      <c r="AP54" s="62">
        <v>0</v>
      </c>
      <c r="AQ54" s="62">
        <v>0</v>
      </c>
      <c r="AR54" s="62">
        <v>0</v>
      </c>
      <c r="AS54" s="62">
        <v>0</v>
      </c>
      <c r="AT54" s="97">
        <f t="shared" si="86"/>
        <v>0</v>
      </c>
      <c r="AU54" s="62">
        <v>0</v>
      </c>
      <c r="AV54" s="62">
        <v>0</v>
      </c>
      <c r="AW54" s="62">
        <v>0</v>
      </c>
      <c r="AX54" s="62">
        <v>0</v>
      </c>
      <c r="AY54" s="62" t="s">
        <v>97</v>
      </c>
      <c r="AZ54" s="62" t="s">
        <v>97</v>
      </c>
      <c r="BA54" s="62" t="s">
        <v>97</v>
      </c>
      <c r="BB54" s="62" t="s">
        <v>97</v>
      </c>
      <c r="BC54" s="62" t="s">
        <v>97</v>
      </c>
    </row>
    <row r="55" spans="1:55" ht="53.25" customHeight="1" x14ac:dyDescent="0.25">
      <c r="A55" s="63" t="s">
        <v>50</v>
      </c>
      <c r="B55" s="66" t="s">
        <v>613</v>
      </c>
      <c r="C55" s="65" t="s">
        <v>614</v>
      </c>
      <c r="D55" s="110">
        <v>0</v>
      </c>
      <c r="E55" s="61">
        <f t="shared" si="0"/>
        <v>3.1335768E-2</v>
      </c>
      <c r="F55" s="61">
        <f t="shared" si="1"/>
        <v>0</v>
      </c>
      <c r="G55" s="61">
        <f t="shared" si="2"/>
        <v>1.7061515999999999E-2</v>
      </c>
      <c r="H55" s="61">
        <f t="shared" si="3"/>
        <v>1.4274251999999999E-2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f t="shared" si="87"/>
        <v>3.1335768E-2</v>
      </c>
      <c r="P55" s="61">
        <v>0</v>
      </c>
      <c r="Q55" s="61">
        <f>14217.93/1000000*1.2</f>
        <v>1.7061515999999999E-2</v>
      </c>
      <c r="R55" s="61">
        <f>11895.21/1000000*1.2</f>
        <v>1.4274251999999999E-2</v>
      </c>
      <c r="S55" s="61">
        <v>0</v>
      </c>
      <c r="T55" s="62">
        <f t="shared" si="84"/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1">
        <f t="shared" si="85"/>
        <v>0</v>
      </c>
      <c r="AE55" s="61">
        <f t="shared" si="15"/>
        <v>2.611314E-2</v>
      </c>
      <c r="AF55" s="61">
        <f t="shared" si="15"/>
        <v>0</v>
      </c>
      <c r="AG55" s="61">
        <f t="shared" si="15"/>
        <v>1.421793E-2</v>
      </c>
      <c r="AH55" s="61">
        <f t="shared" si="15"/>
        <v>1.189521E-2</v>
      </c>
      <c r="AI55" s="61">
        <f t="shared" si="15"/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2">
        <f t="shared" si="88"/>
        <v>2.611314E-2</v>
      </c>
      <c r="AP55" s="62">
        <v>0</v>
      </c>
      <c r="AQ55" s="62">
        <f>14217.93/1000000</f>
        <v>1.421793E-2</v>
      </c>
      <c r="AR55" s="62">
        <f>11895.21/1000000</f>
        <v>1.189521E-2</v>
      </c>
      <c r="AS55" s="62">
        <v>0</v>
      </c>
      <c r="AT55" s="97">
        <f t="shared" si="86"/>
        <v>0</v>
      </c>
      <c r="AU55" s="62">
        <v>0</v>
      </c>
      <c r="AV55" s="62">
        <v>0</v>
      </c>
      <c r="AW55" s="62">
        <v>0</v>
      </c>
      <c r="AX55" s="62">
        <v>0</v>
      </c>
      <c r="AY55" s="62" t="s">
        <v>97</v>
      </c>
      <c r="AZ55" s="62" t="s">
        <v>97</v>
      </c>
      <c r="BA55" s="62" t="s">
        <v>97</v>
      </c>
      <c r="BB55" s="62" t="s">
        <v>97</v>
      </c>
      <c r="BC55" s="62" t="s">
        <v>97</v>
      </c>
    </row>
    <row r="56" spans="1:55" ht="53.25" customHeight="1" x14ac:dyDescent="0.25">
      <c r="A56" s="63" t="s">
        <v>50</v>
      </c>
      <c r="B56" s="66" t="s">
        <v>615</v>
      </c>
      <c r="C56" s="65" t="s">
        <v>616</v>
      </c>
      <c r="D56" s="110">
        <v>0</v>
      </c>
      <c r="E56" s="61">
        <f t="shared" si="0"/>
        <v>0.17371684800000001</v>
      </c>
      <c r="F56" s="61">
        <f t="shared" si="1"/>
        <v>6.0000000000000001E-3</v>
      </c>
      <c r="G56" s="61">
        <f t="shared" si="2"/>
        <v>0.167716848</v>
      </c>
      <c r="H56" s="61">
        <f t="shared" si="3"/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f t="shared" si="87"/>
        <v>0.17371684800000001</v>
      </c>
      <c r="P56" s="61">
        <f>5000/1000000*1.2</f>
        <v>6.0000000000000001E-3</v>
      </c>
      <c r="Q56" s="61">
        <f>139764.04/1000000*1.2</f>
        <v>0.167716848</v>
      </c>
      <c r="R56" s="61">
        <v>0</v>
      </c>
      <c r="S56" s="61">
        <v>0</v>
      </c>
      <c r="T56" s="62">
        <f t="shared" si="84"/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1">
        <f t="shared" si="85"/>
        <v>0</v>
      </c>
      <c r="AE56" s="61">
        <f t="shared" si="15"/>
        <v>0</v>
      </c>
      <c r="AF56" s="61">
        <f t="shared" si="15"/>
        <v>0</v>
      </c>
      <c r="AG56" s="61">
        <f t="shared" si="15"/>
        <v>0</v>
      </c>
      <c r="AH56" s="61">
        <f t="shared" si="15"/>
        <v>0</v>
      </c>
      <c r="AI56" s="61">
        <f t="shared" si="15"/>
        <v>0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62">
        <f t="shared" si="88"/>
        <v>0</v>
      </c>
      <c r="AP56" s="62">
        <v>0</v>
      </c>
      <c r="AQ56" s="62">
        <v>0</v>
      </c>
      <c r="AR56" s="62">
        <v>0</v>
      </c>
      <c r="AS56" s="62">
        <v>0</v>
      </c>
      <c r="AT56" s="97">
        <f t="shared" si="86"/>
        <v>0</v>
      </c>
      <c r="AU56" s="62">
        <v>0</v>
      </c>
      <c r="AV56" s="62">
        <v>0</v>
      </c>
      <c r="AW56" s="62">
        <v>0</v>
      </c>
      <c r="AX56" s="62">
        <v>0</v>
      </c>
      <c r="AY56" s="62" t="s">
        <v>97</v>
      </c>
      <c r="AZ56" s="62" t="s">
        <v>97</v>
      </c>
      <c r="BA56" s="62" t="s">
        <v>97</v>
      </c>
      <c r="BB56" s="62" t="s">
        <v>97</v>
      </c>
      <c r="BC56" s="62" t="s">
        <v>97</v>
      </c>
    </row>
    <row r="57" spans="1:55" ht="53.25" customHeight="1" x14ac:dyDescent="0.25">
      <c r="A57" s="63" t="s">
        <v>50</v>
      </c>
      <c r="B57" s="66" t="s">
        <v>617</v>
      </c>
      <c r="C57" s="65" t="s">
        <v>618</v>
      </c>
      <c r="D57" s="110">
        <v>0</v>
      </c>
      <c r="E57" s="61">
        <f t="shared" si="0"/>
        <v>6.1672763999999998E-2</v>
      </c>
      <c r="F57" s="61">
        <f t="shared" si="1"/>
        <v>3.2468400000000001E-2</v>
      </c>
      <c r="G57" s="61">
        <f t="shared" si="2"/>
        <v>2.9204363999999997E-2</v>
      </c>
      <c r="H57" s="61">
        <f t="shared" si="3"/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f t="shared" si="87"/>
        <v>6.1672763999999998E-2</v>
      </c>
      <c r="P57" s="61">
        <f>27057/1000000*1.2</f>
        <v>3.2468400000000001E-2</v>
      </c>
      <c r="Q57" s="61">
        <f>24336.97/1000000*1.2</f>
        <v>2.9204363999999997E-2</v>
      </c>
      <c r="R57" s="61">
        <v>0</v>
      </c>
      <c r="S57" s="61">
        <v>0</v>
      </c>
      <c r="T57" s="62">
        <f t="shared" si="84"/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1">
        <f t="shared" si="85"/>
        <v>0</v>
      </c>
      <c r="AE57" s="61">
        <f t="shared" si="15"/>
        <v>0</v>
      </c>
      <c r="AF57" s="61">
        <f t="shared" si="15"/>
        <v>0</v>
      </c>
      <c r="AG57" s="61">
        <f t="shared" si="15"/>
        <v>0</v>
      </c>
      <c r="AH57" s="61">
        <f t="shared" si="15"/>
        <v>0</v>
      </c>
      <c r="AI57" s="61">
        <f t="shared" si="15"/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2">
        <f t="shared" si="88"/>
        <v>0</v>
      </c>
      <c r="AP57" s="62">
        <v>0</v>
      </c>
      <c r="AQ57" s="62">
        <v>0</v>
      </c>
      <c r="AR57" s="62">
        <v>0</v>
      </c>
      <c r="AS57" s="62">
        <v>0</v>
      </c>
      <c r="AT57" s="97">
        <f t="shared" si="86"/>
        <v>0</v>
      </c>
      <c r="AU57" s="62">
        <v>0</v>
      </c>
      <c r="AV57" s="62">
        <v>0</v>
      </c>
      <c r="AW57" s="62">
        <v>0</v>
      </c>
      <c r="AX57" s="62">
        <v>0</v>
      </c>
      <c r="AY57" s="62" t="s">
        <v>97</v>
      </c>
      <c r="AZ57" s="62" t="s">
        <v>97</v>
      </c>
      <c r="BA57" s="62" t="s">
        <v>97</v>
      </c>
      <c r="BB57" s="62" t="s">
        <v>97</v>
      </c>
      <c r="BC57" s="62" t="s">
        <v>97</v>
      </c>
    </row>
    <row r="58" spans="1:55" ht="67.5" customHeight="1" x14ac:dyDescent="0.25">
      <c r="A58" s="63" t="s">
        <v>50</v>
      </c>
      <c r="B58" s="66" t="s">
        <v>619</v>
      </c>
      <c r="C58" s="65" t="s">
        <v>620</v>
      </c>
      <c r="D58" s="110">
        <v>0</v>
      </c>
      <c r="E58" s="61">
        <f t="shared" si="0"/>
        <v>1.9735823999999999E-2</v>
      </c>
      <c r="F58" s="61">
        <f t="shared" si="1"/>
        <v>0</v>
      </c>
      <c r="G58" s="61">
        <f t="shared" si="2"/>
        <v>1.9735823999999999E-2</v>
      </c>
      <c r="H58" s="61">
        <f t="shared" si="3"/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f t="shared" si="87"/>
        <v>1.9735823999999999E-2</v>
      </c>
      <c r="P58" s="61">
        <v>0</v>
      </c>
      <c r="Q58" s="61">
        <f>16446.52/1000000*1.2</f>
        <v>1.9735823999999999E-2</v>
      </c>
      <c r="R58" s="61">
        <v>0</v>
      </c>
      <c r="S58" s="61">
        <v>0</v>
      </c>
      <c r="T58" s="62">
        <f t="shared" si="84"/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1">
        <f t="shared" si="85"/>
        <v>0</v>
      </c>
      <c r="AE58" s="61">
        <f t="shared" si="15"/>
        <v>0</v>
      </c>
      <c r="AF58" s="61">
        <f t="shared" si="15"/>
        <v>0</v>
      </c>
      <c r="AG58" s="61">
        <f t="shared" si="15"/>
        <v>0</v>
      </c>
      <c r="AH58" s="61">
        <f t="shared" si="15"/>
        <v>0</v>
      </c>
      <c r="AI58" s="61">
        <f t="shared" si="15"/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2">
        <f t="shared" si="88"/>
        <v>0</v>
      </c>
      <c r="AP58" s="62">
        <v>0</v>
      </c>
      <c r="AQ58" s="62">
        <v>0</v>
      </c>
      <c r="AR58" s="62">
        <v>0</v>
      </c>
      <c r="AS58" s="62">
        <v>0</v>
      </c>
      <c r="AT58" s="97">
        <f t="shared" si="86"/>
        <v>0</v>
      </c>
      <c r="AU58" s="62">
        <v>0</v>
      </c>
      <c r="AV58" s="62">
        <v>0</v>
      </c>
      <c r="AW58" s="62">
        <v>0</v>
      </c>
      <c r="AX58" s="62">
        <v>0</v>
      </c>
      <c r="AY58" s="62" t="s">
        <v>97</v>
      </c>
      <c r="AZ58" s="62" t="s">
        <v>97</v>
      </c>
      <c r="BA58" s="62" t="s">
        <v>97</v>
      </c>
      <c r="BB58" s="62" t="s">
        <v>97</v>
      </c>
      <c r="BC58" s="62" t="s">
        <v>97</v>
      </c>
    </row>
    <row r="59" spans="1:55" ht="53.25" customHeight="1" x14ac:dyDescent="0.25">
      <c r="A59" s="63" t="s">
        <v>50</v>
      </c>
      <c r="B59" s="66" t="s">
        <v>621</v>
      </c>
      <c r="C59" s="65" t="s">
        <v>622</v>
      </c>
      <c r="D59" s="110">
        <v>0</v>
      </c>
      <c r="E59" s="61">
        <f t="shared" si="0"/>
        <v>2.9204363999999997E-2</v>
      </c>
      <c r="F59" s="61">
        <f t="shared" si="1"/>
        <v>0</v>
      </c>
      <c r="G59" s="61">
        <f t="shared" si="2"/>
        <v>2.9204363999999997E-2</v>
      </c>
      <c r="H59" s="61">
        <f t="shared" si="3"/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f t="shared" si="87"/>
        <v>2.9204363999999997E-2</v>
      </c>
      <c r="P59" s="61">
        <v>0</v>
      </c>
      <c r="Q59" s="61">
        <f>24336.97/1000000*1.2</f>
        <v>2.9204363999999997E-2</v>
      </c>
      <c r="R59" s="61">
        <v>0</v>
      </c>
      <c r="S59" s="61">
        <v>0</v>
      </c>
      <c r="T59" s="62">
        <f t="shared" si="84"/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1">
        <f t="shared" si="85"/>
        <v>0</v>
      </c>
      <c r="AE59" s="61">
        <f t="shared" si="15"/>
        <v>0</v>
      </c>
      <c r="AF59" s="61">
        <f t="shared" si="15"/>
        <v>0</v>
      </c>
      <c r="AG59" s="61">
        <f t="shared" si="15"/>
        <v>0</v>
      </c>
      <c r="AH59" s="61">
        <f t="shared" si="15"/>
        <v>0</v>
      </c>
      <c r="AI59" s="61">
        <f t="shared" si="15"/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2">
        <f t="shared" si="88"/>
        <v>0</v>
      </c>
      <c r="AP59" s="62">
        <v>0</v>
      </c>
      <c r="AQ59" s="62">
        <v>0</v>
      </c>
      <c r="AR59" s="62">
        <v>0</v>
      </c>
      <c r="AS59" s="62">
        <v>0</v>
      </c>
      <c r="AT59" s="97">
        <f t="shared" si="86"/>
        <v>0</v>
      </c>
      <c r="AU59" s="62">
        <v>0</v>
      </c>
      <c r="AV59" s="62">
        <v>0</v>
      </c>
      <c r="AW59" s="62">
        <v>0</v>
      </c>
      <c r="AX59" s="62">
        <v>0</v>
      </c>
      <c r="AY59" s="62" t="s">
        <v>97</v>
      </c>
      <c r="AZ59" s="62" t="s">
        <v>97</v>
      </c>
      <c r="BA59" s="62" t="s">
        <v>97</v>
      </c>
      <c r="BB59" s="62" t="s">
        <v>97</v>
      </c>
      <c r="BC59" s="62" t="s">
        <v>97</v>
      </c>
    </row>
    <row r="60" spans="1:55" ht="53.25" customHeight="1" x14ac:dyDescent="0.25">
      <c r="A60" s="63" t="s">
        <v>50</v>
      </c>
      <c r="B60" s="66" t="s">
        <v>633</v>
      </c>
      <c r="C60" s="65" t="s">
        <v>630</v>
      </c>
      <c r="D60" s="110">
        <v>0</v>
      </c>
      <c r="E60" s="61">
        <f t="shared" si="0"/>
        <v>2.9204363999999997E-2</v>
      </c>
      <c r="F60" s="61">
        <f t="shared" si="1"/>
        <v>0</v>
      </c>
      <c r="G60" s="61">
        <f t="shared" si="2"/>
        <v>2.9204363999999997E-2</v>
      </c>
      <c r="H60" s="61">
        <f t="shared" si="3"/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f t="shared" si="87"/>
        <v>2.9204363999999997E-2</v>
      </c>
      <c r="P60" s="61">
        <v>0</v>
      </c>
      <c r="Q60" s="61">
        <f>24336.97/1000000*1.2</f>
        <v>2.9204363999999997E-2</v>
      </c>
      <c r="R60" s="61">
        <v>0</v>
      </c>
      <c r="S60" s="61">
        <v>0</v>
      </c>
      <c r="T60" s="62">
        <f t="shared" si="84"/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1">
        <f t="shared" si="85"/>
        <v>0</v>
      </c>
      <c r="AE60" s="61">
        <f t="shared" si="15"/>
        <v>0</v>
      </c>
      <c r="AF60" s="61">
        <f t="shared" si="15"/>
        <v>0</v>
      </c>
      <c r="AG60" s="61">
        <f t="shared" si="15"/>
        <v>0</v>
      </c>
      <c r="AH60" s="61">
        <f t="shared" si="15"/>
        <v>0</v>
      </c>
      <c r="AI60" s="61">
        <f t="shared" si="15"/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2">
        <f t="shared" si="88"/>
        <v>0</v>
      </c>
      <c r="AP60" s="62">
        <v>0</v>
      </c>
      <c r="AQ60" s="62">
        <v>0</v>
      </c>
      <c r="AR60" s="62">
        <v>0</v>
      </c>
      <c r="AS60" s="62">
        <v>0</v>
      </c>
      <c r="AT60" s="97">
        <f t="shared" si="86"/>
        <v>0</v>
      </c>
      <c r="AU60" s="62">
        <v>0</v>
      </c>
      <c r="AV60" s="62">
        <v>0</v>
      </c>
      <c r="AW60" s="62">
        <v>0</v>
      </c>
      <c r="AX60" s="62">
        <v>0</v>
      </c>
      <c r="AY60" s="62" t="s">
        <v>97</v>
      </c>
      <c r="AZ60" s="62" t="s">
        <v>97</v>
      </c>
      <c r="BA60" s="62" t="s">
        <v>97</v>
      </c>
      <c r="BB60" s="62" t="s">
        <v>97</v>
      </c>
      <c r="BC60" s="62" t="s">
        <v>97</v>
      </c>
    </row>
    <row r="61" spans="1:55" ht="53.25" customHeight="1" x14ac:dyDescent="0.25">
      <c r="A61" s="63" t="s">
        <v>50</v>
      </c>
      <c r="B61" s="66" t="s">
        <v>623</v>
      </c>
      <c r="C61" s="65" t="s">
        <v>624</v>
      </c>
      <c r="D61" s="110">
        <v>0</v>
      </c>
      <c r="E61" s="61">
        <f t="shared" si="0"/>
        <v>4.6575107999999997E-2</v>
      </c>
      <c r="F61" s="61">
        <f t="shared" si="1"/>
        <v>0</v>
      </c>
      <c r="G61" s="61">
        <f t="shared" si="2"/>
        <v>2.6071523999999999E-2</v>
      </c>
      <c r="H61" s="61">
        <f t="shared" si="3"/>
        <v>2.0503583999999998E-2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f t="shared" si="87"/>
        <v>4.6575107999999997E-2</v>
      </c>
      <c r="P61" s="61">
        <v>0</v>
      </c>
      <c r="Q61" s="61">
        <f>21726.27/1000000*1.2</f>
        <v>2.6071523999999999E-2</v>
      </c>
      <c r="R61" s="61">
        <f>17086.32/1000000*1.2</f>
        <v>2.0503583999999998E-2</v>
      </c>
      <c r="S61" s="61">
        <v>0</v>
      </c>
      <c r="T61" s="62">
        <f t="shared" si="84"/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1">
        <f t="shared" si="85"/>
        <v>0</v>
      </c>
      <c r="AE61" s="61">
        <f t="shared" si="15"/>
        <v>3.8812589999999994E-2</v>
      </c>
      <c r="AF61" s="61">
        <f t="shared" si="15"/>
        <v>0</v>
      </c>
      <c r="AG61" s="61">
        <f t="shared" si="15"/>
        <v>2.1726269999999999E-2</v>
      </c>
      <c r="AH61" s="61">
        <f t="shared" si="15"/>
        <v>1.7086319999999999E-2</v>
      </c>
      <c r="AI61" s="61">
        <f t="shared" si="15"/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2">
        <f t="shared" si="88"/>
        <v>3.8812589999999994E-2</v>
      </c>
      <c r="AP61" s="62">
        <v>0</v>
      </c>
      <c r="AQ61" s="62">
        <f>21726.27/1000000</f>
        <v>2.1726269999999999E-2</v>
      </c>
      <c r="AR61" s="62">
        <f>17086.32/1000000</f>
        <v>1.7086319999999999E-2</v>
      </c>
      <c r="AS61" s="62">
        <v>0</v>
      </c>
      <c r="AT61" s="97">
        <f t="shared" si="86"/>
        <v>0</v>
      </c>
      <c r="AU61" s="62">
        <v>0</v>
      </c>
      <c r="AV61" s="62">
        <v>0</v>
      </c>
      <c r="AW61" s="62">
        <v>0</v>
      </c>
      <c r="AX61" s="62">
        <v>0</v>
      </c>
      <c r="AY61" s="62" t="s">
        <v>97</v>
      </c>
      <c r="AZ61" s="62" t="s">
        <v>97</v>
      </c>
      <c r="BA61" s="62" t="s">
        <v>97</v>
      </c>
      <c r="BB61" s="62" t="s">
        <v>97</v>
      </c>
      <c r="BC61" s="62" t="s">
        <v>97</v>
      </c>
    </row>
    <row r="62" spans="1:55" ht="53.25" customHeight="1" x14ac:dyDescent="0.25">
      <c r="A62" s="63" t="s">
        <v>50</v>
      </c>
      <c r="B62" s="66" t="s">
        <v>625</v>
      </c>
      <c r="C62" s="65" t="s">
        <v>626</v>
      </c>
      <c r="D62" s="110">
        <v>0</v>
      </c>
      <c r="E62" s="61">
        <f t="shared" si="0"/>
        <v>1.0918271879999999</v>
      </c>
      <c r="F62" s="61">
        <f t="shared" si="1"/>
        <v>0</v>
      </c>
      <c r="G62" s="61">
        <f t="shared" si="2"/>
        <v>1.0918271879999999</v>
      </c>
      <c r="H62" s="61">
        <f t="shared" si="3"/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f t="shared" si="87"/>
        <v>1.0918271879999999</v>
      </c>
      <c r="P62" s="61">
        <v>0</v>
      </c>
      <c r="Q62" s="61">
        <f>909855.99/1000000*1.2</f>
        <v>1.0918271879999999</v>
      </c>
      <c r="R62" s="61">
        <v>0</v>
      </c>
      <c r="S62" s="61">
        <v>0</v>
      </c>
      <c r="T62" s="62">
        <f t="shared" si="84"/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1">
        <f t="shared" si="85"/>
        <v>0</v>
      </c>
      <c r="AE62" s="61">
        <f t="shared" si="15"/>
        <v>0</v>
      </c>
      <c r="AF62" s="61">
        <f t="shared" si="15"/>
        <v>0</v>
      </c>
      <c r="AG62" s="61">
        <f t="shared" si="15"/>
        <v>0</v>
      </c>
      <c r="AH62" s="61">
        <f t="shared" si="15"/>
        <v>0</v>
      </c>
      <c r="AI62" s="61">
        <f t="shared" si="15"/>
        <v>0</v>
      </c>
      <c r="AJ62" s="61">
        <v>0</v>
      </c>
      <c r="AK62" s="61">
        <v>0</v>
      </c>
      <c r="AL62" s="61">
        <v>0</v>
      </c>
      <c r="AM62" s="61">
        <v>0</v>
      </c>
      <c r="AN62" s="61">
        <v>0</v>
      </c>
      <c r="AO62" s="62">
        <f t="shared" si="88"/>
        <v>0</v>
      </c>
      <c r="AP62" s="62">
        <v>0</v>
      </c>
      <c r="AQ62" s="62">
        <v>0</v>
      </c>
      <c r="AR62" s="62">
        <v>0</v>
      </c>
      <c r="AS62" s="62">
        <v>0</v>
      </c>
      <c r="AT62" s="97">
        <f t="shared" si="86"/>
        <v>0</v>
      </c>
      <c r="AU62" s="62">
        <v>0</v>
      </c>
      <c r="AV62" s="62">
        <v>0</v>
      </c>
      <c r="AW62" s="62">
        <v>0</v>
      </c>
      <c r="AX62" s="62">
        <v>0</v>
      </c>
      <c r="AY62" s="62" t="s">
        <v>97</v>
      </c>
      <c r="AZ62" s="62" t="s">
        <v>97</v>
      </c>
      <c r="BA62" s="62" t="s">
        <v>97</v>
      </c>
      <c r="BB62" s="62" t="s">
        <v>97</v>
      </c>
      <c r="BC62" s="62" t="s">
        <v>97</v>
      </c>
    </row>
    <row r="63" spans="1:55" ht="53.25" customHeight="1" x14ac:dyDescent="0.25">
      <c r="A63" s="63" t="s">
        <v>50</v>
      </c>
      <c r="B63" s="66" t="s">
        <v>627</v>
      </c>
      <c r="C63" s="65" t="s">
        <v>628</v>
      </c>
      <c r="D63" s="110">
        <v>0</v>
      </c>
      <c r="E63" s="61">
        <f t="shared" si="0"/>
        <v>0.40121049599999997</v>
      </c>
      <c r="F63" s="61">
        <f t="shared" si="1"/>
        <v>2.2855632000000001E-2</v>
      </c>
      <c r="G63" s="61">
        <f t="shared" si="2"/>
        <v>0.143622108</v>
      </c>
      <c r="H63" s="61">
        <f t="shared" si="3"/>
        <v>0.23473275599999999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f t="shared" si="87"/>
        <v>0.40121049599999997</v>
      </c>
      <c r="P63" s="61">
        <f>(16612+2434.36)/1000000*1.2</f>
        <v>2.2855632000000001E-2</v>
      </c>
      <c r="Q63" s="61">
        <f>(24336.97+95348.12)/1000000*1.2</f>
        <v>0.143622108</v>
      </c>
      <c r="R63" s="61">
        <f>195610.63/1000000*1.2</f>
        <v>0.23473275599999999</v>
      </c>
      <c r="S63" s="61">
        <v>0</v>
      </c>
      <c r="T63" s="62">
        <f t="shared" si="84"/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1">
        <f t="shared" si="85"/>
        <v>0</v>
      </c>
      <c r="AE63" s="61">
        <f t="shared" si="15"/>
        <v>0.33434207999999999</v>
      </c>
      <c r="AF63" s="61">
        <f t="shared" si="15"/>
        <v>1.9046360000000002E-2</v>
      </c>
      <c r="AG63" s="61">
        <f t="shared" si="15"/>
        <v>0.11968508999999999</v>
      </c>
      <c r="AH63" s="61">
        <f t="shared" si="15"/>
        <v>0.19561063000000001</v>
      </c>
      <c r="AI63" s="61">
        <f t="shared" si="15"/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2">
        <f t="shared" si="88"/>
        <v>0.33434207999999999</v>
      </c>
      <c r="AP63" s="62">
        <f>19046.36/1000000</f>
        <v>1.9046360000000002E-2</v>
      </c>
      <c r="AQ63" s="62">
        <f>119685.09/1000000</f>
        <v>0.11968508999999999</v>
      </c>
      <c r="AR63" s="62">
        <f>195610.63/1000000</f>
        <v>0.19561063000000001</v>
      </c>
      <c r="AS63" s="62">
        <v>0</v>
      </c>
      <c r="AT63" s="97">
        <f t="shared" si="86"/>
        <v>0</v>
      </c>
      <c r="AU63" s="62">
        <v>0</v>
      </c>
      <c r="AV63" s="62">
        <v>0</v>
      </c>
      <c r="AW63" s="62">
        <v>0</v>
      </c>
      <c r="AX63" s="62">
        <v>0</v>
      </c>
      <c r="AY63" s="62" t="s">
        <v>97</v>
      </c>
      <c r="AZ63" s="62" t="s">
        <v>97</v>
      </c>
      <c r="BA63" s="62" t="s">
        <v>97</v>
      </c>
      <c r="BB63" s="62" t="s">
        <v>97</v>
      </c>
      <c r="BC63" s="62" t="s">
        <v>97</v>
      </c>
    </row>
    <row r="64" spans="1:55" ht="53.25" customHeight="1" x14ac:dyDescent="0.25">
      <c r="A64" s="63" t="s">
        <v>50</v>
      </c>
      <c r="B64" s="66" t="s">
        <v>629</v>
      </c>
      <c r="C64" s="65" t="s">
        <v>634</v>
      </c>
      <c r="D64" s="110">
        <v>0</v>
      </c>
      <c r="E64" s="61">
        <f t="shared" si="0"/>
        <v>5.6462363999999994E-2</v>
      </c>
      <c r="F64" s="61">
        <f t="shared" si="1"/>
        <v>2.7257999999999998E-2</v>
      </c>
      <c r="G64" s="61">
        <f t="shared" si="2"/>
        <v>2.9204363999999997E-2</v>
      </c>
      <c r="H64" s="61">
        <f t="shared" si="3"/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f t="shared" si="87"/>
        <v>5.6462363999999994E-2</v>
      </c>
      <c r="P64" s="61">
        <f>22715/1000000*1.2</f>
        <v>2.7257999999999998E-2</v>
      </c>
      <c r="Q64" s="61">
        <f>24336.97/1000000*1.2</f>
        <v>2.9204363999999997E-2</v>
      </c>
      <c r="R64" s="61">
        <v>0</v>
      </c>
      <c r="S64" s="61">
        <v>0</v>
      </c>
      <c r="T64" s="62">
        <f t="shared" si="84"/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1">
        <f t="shared" si="85"/>
        <v>0</v>
      </c>
      <c r="AE64" s="61">
        <f t="shared" si="15"/>
        <v>0</v>
      </c>
      <c r="AF64" s="61">
        <f t="shared" si="15"/>
        <v>0</v>
      </c>
      <c r="AG64" s="61">
        <f t="shared" si="15"/>
        <v>0</v>
      </c>
      <c r="AH64" s="61">
        <f t="shared" si="15"/>
        <v>0</v>
      </c>
      <c r="AI64" s="61">
        <f t="shared" si="15"/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2">
        <f t="shared" si="88"/>
        <v>0</v>
      </c>
      <c r="AP64" s="62">
        <v>0</v>
      </c>
      <c r="AQ64" s="62">
        <v>0</v>
      </c>
      <c r="AR64" s="62">
        <v>0</v>
      </c>
      <c r="AS64" s="62">
        <v>0</v>
      </c>
      <c r="AT64" s="97">
        <f t="shared" si="86"/>
        <v>0</v>
      </c>
      <c r="AU64" s="62">
        <v>0</v>
      </c>
      <c r="AV64" s="62">
        <v>0</v>
      </c>
      <c r="AW64" s="62">
        <v>0</v>
      </c>
      <c r="AX64" s="62">
        <v>0</v>
      </c>
      <c r="AY64" s="62" t="s">
        <v>97</v>
      </c>
      <c r="AZ64" s="62" t="s">
        <v>97</v>
      </c>
      <c r="BA64" s="62" t="s">
        <v>97</v>
      </c>
      <c r="BB64" s="62" t="s">
        <v>97</v>
      </c>
      <c r="BC64" s="62" t="s">
        <v>97</v>
      </c>
    </row>
    <row r="65" spans="1:55" ht="53.25" customHeight="1" x14ac:dyDescent="0.25">
      <c r="A65" s="63" t="s">
        <v>50</v>
      </c>
      <c r="B65" s="66" t="s">
        <v>631</v>
      </c>
      <c r="C65" s="65" t="s">
        <v>632</v>
      </c>
      <c r="D65" s="110">
        <v>0</v>
      </c>
      <c r="E65" s="61">
        <f t="shared" si="0"/>
        <v>2.3602799999999997E-2</v>
      </c>
      <c r="F65" s="61">
        <f t="shared" si="1"/>
        <v>2.3602799999999997E-2</v>
      </c>
      <c r="G65" s="61">
        <f t="shared" si="2"/>
        <v>0</v>
      </c>
      <c r="H65" s="61">
        <f t="shared" si="3"/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f t="shared" si="87"/>
        <v>2.3602799999999997E-2</v>
      </c>
      <c r="P65" s="61">
        <f>19669/1000000*1.2</f>
        <v>2.3602799999999997E-2</v>
      </c>
      <c r="Q65" s="61">
        <v>0</v>
      </c>
      <c r="R65" s="61">
        <v>0</v>
      </c>
      <c r="S65" s="61">
        <v>0</v>
      </c>
      <c r="T65" s="62">
        <f t="shared" si="84"/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1">
        <f t="shared" si="85"/>
        <v>0</v>
      </c>
      <c r="AE65" s="61">
        <f t="shared" si="15"/>
        <v>0</v>
      </c>
      <c r="AF65" s="61">
        <f t="shared" si="15"/>
        <v>0</v>
      </c>
      <c r="AG65" s="61">
        <f t="shared" si="15"/>
        <v>0</v>
      </c>
      <c r="AH65" s="61">
        <f t="shared" si="15"/>
        <v>0</v>
      </c>
      <c r="AI65" s="61">
        <f t="shared" si="15"/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2">
        <f t="shared" si="88"/>
        <v>0</v>
      </c>
      <c r="AP65" s="62">
        <v>0</v>
      </c>
      <c r="AQ65" s="62">
        <v>0</v>
      </c>
      <c r="AR65" s="62">
        <v>0</v>
      </c>
      <c r="AS65" s="62">
        <v>0</v>
      </c>
      <c r="AT65" s="97">
        <f t="shared" si="86"/>
        <v>0</v>
      </c>
      <c r="AU65" s="62">
        <v>0</v>
      </c>
      <c r="AV65" s="62">
        <v>0</v>
      </c>
      <c r="AW65" s="62">
        <v>0</v>
      </c>
      <c r="AX65" s="62">
        <v>0</v>
      </c>
      <c r="AY65" s="62" t="s">
        <v>97</v>
      </c>
      <c r="AZ65" s="62" t="s">
        <v>97</v>
      </c>
      <c r="BA65" s="62" t="s">
        <v>97</v>
      </c>
      <c r="BB65" s="62" t="s">
        <v>97</v>
      </c>
      <c r="BC65" s="62" t="s">
        <v>97</v>
      </c>
    </row>
    <row r="66" spans="1:55" ht="53.25" customHeight="1" x14ac:dyDescent="0.25">
      <c r="A66" s="63" t="s">
        <v>50</v>
      </c>
      <c r="B66" s="66" t="s">
        <v>703</v>
      </c>
      <c r="C66" s="65" t="s">
        <v>704</v>
      </c>
      <c r="D66" s="11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2">
        <f t="shared" si="84"/>
        <v>1.9789199999999996E-2</v>
      </c>
      <c r="U66" s="62">
        <f>0.016491*1.2</f>
        <v>1.9789199999999996E-2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97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</row>
    <row r="67" spans="1:55" ht="53.25" customHeight="1" x14ac:dyDescent="0.25">
      <c r="A67" s="63" t="s">
        <v>50</v>
      </c>
      <c r="B67" s="66" t="s">
        <v>706</v>
      </c>
      <c r="C67" s="65" t="s">
        <v>705</v>
      </c>
      <c r="D67" s="11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2">
        <f t="shared" si="84"/>
        <v>4.5055096919999995</v>
      </c>
      <c r="U67" s="62">
        <v>0</v>
      </c>
      <c r="V67" s="62">
        <f>2.2860486*1.2</f>
        <v>2.7432583199999998</v>
      </c>
      <c r="W67" s="62">
        <f>1.46854281*1.2</f>
        <v>1.7622513719999999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97">
        <f>AU67+AV67+AW67</f>
        <v>3.9615916200000001</v>
      </c>
      <c r="AU67" s="62">
        <f>37292.78/1000000</f>
        <v>3.7292779999999998E-2</v>
      </c>
      <c r="AV67" s="62">
        <f>2455756.03/1000000</f>
        <v>2.4557560299999999</v>
      </c>
      <c r="AW67" s="62">
        <f>1468542.81/1000000</f>
        <v>1.46854281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</row>
    <row r="68" spans="1:55" ht="53.25" customHeight="1" x14ac:dyDescent="0.25">
      <c r="A68" s="63" t="s">
        <v>50</v>
      </c>
      <c r="B68" s="66" t="s">
        <v>707</v>
      </c>
      <c r="C68" s="65" t="s">
        <v>708</v>
      </c>
      <c r="D68" s="11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2">
        <f t="shared" si="84"/>
        <v>4.3379939999999999E-2</v>
      </c>
      <c r="U68" s="62">
        <v>0</v>
      </c>
      <c r="V68" s="62">
        <f>36149.95/1000000*1.2</f>
        <v>4.3379939999999999E-2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97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</row>
    <row r="69" spans="1:55" ht="53.25" customHeight="1" x14ac:dyDescent="0.25">
      <c r="A69" s="63" t="s">
        <v>50</v>
      </c>
      <c r="B69" s="66" t="s">
        <v>716</v>
      </c>
      <c r="C69" s="65" t="s">
        <v>709</v>
      </c>
      <c r="D69" s="11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2">
        <f t="shared" si="84"/>
        <v>8.9999999999999993E-3</v>
      </c>
      <c r="U69" s="62">
        <f>7500/1000000*1.2</f>
        <v>8.9999999999999993E-3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0</v>
      </c>
      <c r="AI69" s="61">
        <v>0</v>
      </c>
      <c r="AJ69" s="61">
        <v>0</v>
      </c>
      <c r="AK69" s="61">
        <v>0</v>
      </c>
      <c r="AL69" s="61">
        <v>0</v>
      </c>
      <c r="AM69" s="61">
        <v>0</v>
      </c>
      <c r="AN69" s="61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97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</row>
    <row r="70" spans="1:55" ht="53.25" customHeight="1" x14ac:dyDescent="0.25">
      <c r="A70" s="63" t="s">
        <v>50</v>
      </c>
      <c r="B70" s="66" t="s">
        <v>717</v>
      </c>
      <c r="C70" s="65" t="s">
        <v>710</v>
      </c>
      <c r="D70" s="11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2">
        <f t="shared" si="84"/>
        <v>2.4465904199999997</v>
      </c>
      <c r="U70" s="62">
        <v>0</v>
      </c>
      <c r="V70" s="62">
        <f>1652466.15/1000000*1.2</f>
        <v>1.9829593799999998</v>
      </c>
      <c r="W70" s="62">
        <f>386359.2/1000000*1.2</f>
        <v>0.46363103999999999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1">
        <v>0</v>
      </c>
      <c r="AE70" s="61">
        <v>0</v>
      </c>
      <c r="AF70" s="61">
        <v>0</v>
      </c>
      <c r="AG70" s="61">
        <v>0</v>
      </c>
      <c r="AH70" s="61">
        <v>0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97">
        <f>AU70+AV70+AW70</f>
        <v>2.6962482799999998</v>
      </c>
      <c r="AU70" s="62">
        <f>462436.28/1000000</f>
        <v>0.46243628000000003</v>
      </c>
      <c r="AV70" s="62">
        <f>1847452.8/1000000</f>
        <v>1.8474528000000001</v>
      </c>
      <c r="AW70" s="62">
        <f>386359.2/1000000</f>
        <v>0.38635920000000001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</row>
    <row r="71" spans="1:55" ht="53.25" customHeight="1" x14ac:dyDescent="0.25">
      <c r="A71" s="63" t="s">
        <v>50</v>
      </c>
      <c r="B71" s="66" t="s">
        <v>718</v>
      </c>
      <c r="C71" s="65" t="s">
        <v>711</v>
      </c>
      <c r="D71" s="11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2">
        <f t="shared" si="84"/>
        <v>2.8278407999999998E-2</v>
      </c>
      <c r="U71" s="62">
        <f>0.02356534*1.2</f>
        <v>2.8278407999999998E-2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1">
        <v>0</v>
      </c>
      <c r="AE71" s="61">
        <v>0</v>
      </c>
      <c r="AF71" s="61">
        <v>0</v>
      </c>
      <c r="AG71" s="61">
        <v>0</v>
      </c>
      <c r="AH71" s="61">
        <v>0</v>
      </c>
      <c r="AI71" s="61">
        <v>0</v>
      </c>
      <c r="AJ71" s="61">
        <v>0</v>
      </c>
      <c r="AK71" s="61">
        <v>0</v>
      </c>
      <c r="AL71" s="61">
        <v>0</v>
      </c>
      <c r="AM71" s="61">
        <v>0</v>
      </c>
      <c r="AN71" s="61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97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</row>
    <row r="72" spans="1:55" ht="53.25" customHeight="1" x14ac:dyDescent="0.25">
      <c r="A72" s="63" t="s">
        <v>50</v>
      </c>
      <c r="B72" s="66" t="s">
        <v>719</v>
      </c>
      <c r="C72" s="65" t="s">
        <v>712</v>
      </c>
      <c r="D72" s="11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2">
        <f t="shared" si="84"/>
        <v>2.2476456000000002E-2</v>
      </c>
      <c r="U72" s="62">
        <f>0.01873038*1.2</f>
        <v>2.2476456000000002E-2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1">
        <v>0</v>
      </c>
      <c r="AE72" s="61">
        <v>0</v>
      </c>
      <c r="AF72" s="61">
        <v>0</v>
      </c>
      <c r="AG72" s="61">
        <v>0</v>
      </c>
      <c r="AH72" s="61">
        <v>0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97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</row>
    <row r="73" spans="1:55" ht="53.25" customHeight="1" x14ac:dyDescent="0.25">
      <c r="A73" s="63" t="s">
        <v>50</v>
      </c>
      <c r="B73" s="66" t="s">
        <v>720</v>
      </c>
      <c r="C73" s="65" t="s">
        <v>713</v>
      </c>
      <c r="D73" s="11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2">
        <f t="shared" si="84"/>
        <v>2.7213599999999999E-3</v>
      </c>
      <c r="U73" s="62">
        <f>0.0022678*1.2</f>
        <v>2.7213599999999999E-3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97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</row>
    <row r="74" spans="1:55" ht="53.25" customHeight="1" x14ac:dyDescent="0.25">
      <c r="A74" s="63" t="s">
        <v>50</v>
      </c>
      <c r="B74" s="66" t="s">
        <v>625</v>
      </c>
      <c r="C74" s="65" t="s">
        <v>626</v>
      </c>
      <c r="D74" s="11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2">
        <f t="shared" si="84"/>
        <v>6.7932811079999995</v>
      </c>
      <c r="U74" s="62">
        <v>0</v>
      </c>
      <c r="V74" s="62">
        <f>153208.62/1000000*1.2</f>
        <v>0.18385034399999997</v>
      </c>
      <c r="W74" s="62">
        <f>5507858.97/1000000*1.2</f>
        <v>6.6094307639999998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1">
        <v>0</v>
      </c>
      <c r="AE74" s="61">
        <v>0</v>
      </c>
      <c r="AF74" s="61">
        <v>0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97">
        <f>AV74+AW74</f>
        <v>5.66106759</v>
      </c>
      <c r="AU74" s="62">
        <v>0</v>
      </c>
      <c r="AV74" s="62">
        <v>0.15320861999999999</v>
      </c>
      <c r="AW74" s="62">
        <v>5.50785897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</row>
    <row r="75" spans="1:55" ht="53.25" customHeight="1" x14ac:dyDescent="0.25">
      <c r="A75" s="63" t="s">
        <v>50</v>
      </c>
      <c r="B75" s="66" t="s">
        <v>721</v>
      </c>
      <c r="C75" s="65" t="s">
        <v>714</v>
      </c>
      <c r="D75" s="11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2">
        <f t="shared" si="84"/>
        <v>4.3998432120000004</v>
      </c>
      <c r="U75" s="62">
        <f>(4250/1000000+29111/1000000)*1.2</f>
        <v>4.0033199999999998E-2</v>
      </c>
      <c r="V75" s="62">
        <f>633792.76/1000000*1.2</f>
        <v>0.76055131199999992</v>
      </c>
      <c r="W75" s="62">
        <f>2999382.25/1000000*1.2</f>
        <v>3.5992587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97">
        <f>AU75+AV75+AW75</f>
        <v>3.6844769799999999</v>
      </c>
      <c r="AU75" s="62">
        <f>26965/1000000</f>
        <v>2.6964999999999999E-2</v>
      </c>
      <c r="AV75" s="62">
        <f>658129.73/1000000</f>
        <v>0.65812972999999997</v>
      </c>
      <c r="AW75" s="62">
        <f>2999382.25/1000000</f>
        <v>2.99938225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</row>
    <row r="76" spans="1:55" ht="53.25" customHeight="1" x14ac:dyDescent="0.25">
      <c r="A76" s="63" t="s">
        <v>50</v>
      </c>
      <c r="B76" s="66" t="s">
        <v>631</v>
      </c>
      <c r="C76" s="65" t="s">
        <v>632</v>
      </c>
      <c r="D76" s="11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2">
        <f t="shared" si="84"/>
        <v>1.05996E-3</v>
      </c>
      <c r="U76" s="62">
        <f>0.0008833*1.2</f>
        <v>1.05996E-3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1">
        <v>0</v>
      </c>
      <c r="AE76" s="61">
        <v>0</v>
      </c>
      <c r="AF76" s="61">
        <v>0</v>
      </c>
      <c r="AG76" s="61">
        <v>0</v>
      </c>
      <c r="AH76" s="61">
        <v>0</v>
      </c>
      <c r="AI76" s="61">
        <v>0</v>
      </c>
      <c r="AJ76" s="61">
        <v>0</v>
      </c>
      <c r="AK76" s="61">
        <v>0</v>
      </c>
      <c r="AL76" s="61">
        <v>0</v>
      </c>
      <c r="AM76" s="61">
        <v>0</v>
      </c>
      <c r="AN76" s="61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97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</row>
    <row r="77" spans="1:55" ht="53.25" customHeight="1" x14ac:dyDescent="0.25">
      <c r="A77" s="63" t="s">
        <v>50</v>
      </c>
      <c r="B77" s="66" t="s">
        <v>722</v>
      </c>
      <c r="C77" s="65" t="s">
        <v>714</v>
      </c>
      <c r="D77" s="11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2">
        <f t="shared" si="84"/>
        <v>2.35788E-2</v>
      </c>
      <c r="U77" s="62">
        <f>0.019649*1.2</f>
        <v>2.35788E-2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1">
        <v>0</v>
      </c>
      <c r="AE77" s="61">
        <v>0</v>
      </c>
      <c r="AF77" s="61">
        <v>0</v>
      </c>
      <c r="AG77" s="61">
        <v>0</v>
      </c>
      <c r="AH77" s="61">
        <v>0</v>
      </c>
      <c r="AI77" s="61">
        <v>0</v>
      </c>
      <c r="AJ77" s="61">
        <v>0</v>
      </c>
      <c r="AK77" s="61">
        <v>0</v>
      </c>
      <c r="AL77" s="61">
        <v>0</v>
      </c>
      <c r="AM77" s="61">
        <v>0</v>
      </c>
      <c r="AN77" s="61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97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</row>
    <row r="78" spans="1:55" ht="53.25" customHeight="1" x14ac:dyDescent="0.25">
      <c r="A78" s="63" t="s">
        <v>50</v>
      </c>
      <c r="B78" s="66" t="s">
        <v>490</v>
      </c>
      <c r="C78" s="65" t="s">
        <v>491</v>
      </c>
      <c r="D78" s="11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2">
        <f t="shared" si="84"/>
        <v>3.413700612</v>
      </c>
      <c r="U78" s="62">
        <v>0</v>
      </c>
      <c r="V78" s="62">
        <f>(1662887/1000000+45095.82/1000000)*1.2</f>
        <v>2.0495793839999998</v>
      </c>
      <c r="W78" s="62">
        <f>(1110653.87/1000000+26113.82/1000000)*1.2</f>
        <v>1.3641212280000001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0</v>
      </c>
      <c r="AM78" s="61">
        <v>0</v>
      </c>
      <c r="AN78" s="61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97">
        <f>AU78+AV78+AW78</f>
        <v>3.6565081799999999</v>
      </c>
      <c r="AU78" s="62">
        <f>280976.73/1000000</f>
        <v>0.28097673000000001</v>
      </c>
      <c r="AV78" s="62">
        <f>2193667.94/1000000+45095.82/1000000</f>
        <v>2.2387637599999999</v>
      </c>
      <c r="AW78" s="62">
        <f>1110653.87/1000000+26113.82/1000000</f>
        <v>1.1367676900000001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</row>
    <row r="79" spans="1:55" ht="53.25" customHeight="1" x14ac:dyDescent="0.25">
      <c r="A79" s="63" t="s">
        <v>50</v>
      </c>
      <c r="B79" s="66" t="s">
        <v>723</v>
      </c>
      <c r="C79" s="65" t="s">
        <v>715</v>
      </c>
      <c r="D79" s="11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2">
        <f t="shared" si="84"/>
        <v>2.5402487999999997E-2</v>
      </c>
      <c r="U79" s="62">
        <v>0</v>
      </c>
      <c r="V79" s="62">
        <f>0.02116874*1.2</f>
        <v>2.5402487999999997E-2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1">
        <v>0</v>
      </c>
      <c r="AE79" s="61">
        <v>0</v>
      </c>
      <c r="AF79" s="61">
        <v>0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97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</row>
    <row r="80" spans="1:55" ht="53.25" customHeight="1" x14ac:dyDescent="0.25">
      <c r="A80" s="63" t="s">
        <v>50</v>
      </c>
      <c r="B80" s="66" t="s">
        <v>724</v>
      </c>
      <c r="C80" s="65" t="s">
        <v>715</v>
      </c>
      <c r="D80" s="11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2">
        <f t="shared" si="84"/>
        <v>2.3812320000000001E-3</v>
      </c>
      <c r="U80" s="62">
        <f>0.00198436*1.2</f>
        <v>2.3812320000000001E-3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1">
        <v>0</v>
      </c>
      <c r="AE80" s="61">
        <v>0</v>
      </c>
      <c r="AF80" s="61">
        <v>0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0</v>
      </c>
      <c r="AM80" s="61">
        <v>0</v>
      </c>
      <c r="AN80" s="61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97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</row>
    <row r="81" spans="1:55" ht="32.25" customHeight="1" x14ac:dyDescent="0.25">
      <c r="A81" s="17" t="s">
        <v>51</v>
      </c>
      <c r="B81" s="18" t="s">
        <v>127</v>
      </c>
      <c r="C81" s="19" t="s">
        <v>103</v>
      </c>
      <c r="D81" s="96">
        <v>0</v>
      </c>
      <c r="E81" s="21">
        <f t="shared" si="0"/>
        <v>0</v>
      </c>
      <c r="F81" s="21">
        <f t="shared" si="1"/>
        <v>0</v>
      </c>
      <c r="G81" s="21">
        <f t="shared" si="2"/>
        <v>0</v>
      </c>
      <c r="H81" s="21">
        <f t="shared" si="3"/>
        <v>0</v>
      </c>
      <c r="I81" s="21">
        <f t="shared" si="4"/>
        <v>0</v>
      </c>
      <c r="J81" s="21">
        <f t="shared" si="25"/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 t="shared" ref="P81:P92" si="89">Q81+R81+S81</f>
        <v>0</v>
      </c>
      <c r="Q81" s="21">
        <v>0</v>
      </c>
      <c r="R81" s="21">
        <v>0</v>
      </c>
      <c r="S81" s="21">
        <v>0</v>
      </c>
      <c r="T81" s="22">
        <f t="shared" ref="T81:T92" si="90">U81+V81+W81+X81</f>
        <v>0</v>
      </c>
      <c r="U81" s="22">
        <v>0</v>
      </c>
      <c r="V81" s="22">
        <v>0</v>
      </c>
      <c r="W81" s="22">
        <v>0</v>
      </c>
      <c r="X81" s="22">
        <v>0</v>
      </c>
      <c r="Y81" s="22" t="s">
        <v>97</v>
      </c>
      <c r="Z81" s="22" t="s">
        <v>97</v>
      </c>
      <c r="AA81" s="22" t="s">
        <v>97</v>
      </c>
      <c r="AB81" s="22" t="s">
        <v>97</v>
      </c>
      <c r="AC81" s="22" t="s">
        <v>97</v>
      </c>
      <c r="AD81" s="21">
        <f t="shared" ref="AD81:AD92" si="91">D81/1.2</f>
        <v>0</v>
      </c>
      <c r="AE81" s="21">
        <f t="shared" si="15"/>
        <v>0</v>
      </c>
      <c r="AF81" s="21">
        <f t="shared" si="15"/>
        <v>0</v>
      </c>
      <c r="AG81" s="21">
        <f t="shared" si="15"/>
        <v>0</v>
      </c>
      <c r="AH81" s="21">
        <f t="shared" si="15"/>
        <v>0</v>
      </c>
      <c r="AI81" s="21">
        <f t="shared" si="15"/>
        <v>0</v>
      </c>
      <c r="AJ81" s="21">
        <f t="shared" si="69"/>
        <v>0</v>
      </c>
      <c r="AK81" s="21">
        <v>0</v>
      </c>
      <c r="AL81" s="21">
        <v>0</v>
      </c>
      <c r="AM81" s="21">
        <v>0</v>
      </c>
      <c r="AN81" s="21">
        <v>0</v>
      </c>
      <c r="AO81" s="22">
        <v>0</v>
      </c>
      <c r="AP81" s="22">
        <f t="shared" ref="AP81:AP92" si="92">AQ81+AR81+AS81</f>
        <v>0</v>
      </c>
      <c r="AQ81" s="22">
        <v>0</v>
      </c>
      <c r="AR81" s="22">
        <v>0</v>
      </c>
      <c r="AS81" s="22">
        <v>0</v>
      </c>
      <c r="AT81" s="95">
        <f t="shared" si="86"/>
        <v>0</v>
      </c>
      <c r="AU81" s="22">
        <v>0</v>
      </c>
      <c r="AV81" s="22">
        <v>0</v>
      </c>
      <c r="AW81" s="22">
        <v>0</v>
      </c>
      <c r="AX81" s="22">
        <v>0</v>
      </c>
      <c r="AY81" s="22" t="s">
        <v>97</v>
      </c>
      <c r="AZ81" s="22" t="s">
        <v>97</v>
      </c>
      <c r="BA81" s="22" t="s">
        <v>97</v>
      </c>
      <c r="BB81" s="22" t="s">
        <v>97</v>
      </c>
      <c r="BC81" s="22" t="s">
        <v>97</v>
      </c>
    </row>
    <row r="82" spans="1:55" ht="45.75" customHeight="1" x14ac:dyDescent="0.25">
      <c r="A82" s="17" t="s">
        <v>91</v>
      </c>
      <c r="B82" s="18" t="s">
        <v>128</v>
      </c>
      <c r="C82" s="19" t="s">
        <v>103</v>
      </c>
      <c r="D82" s="96">
        <v>0</v>
      </c>
      <c r="E82" s="21">
        <f t="shared" si="0"/>
        <v>0</v>
      </c>
      <c r="F82" s="21">
        <f t="shared" si="1"/>
        <v>0</v>
      </c>
      <c r="G82" s="21">
        <f t="shared" si="2"/>
        <v>0</v>
      </c>
      <c r="H82" s="21">
        <f t="shared" si="3"/>
        <v>0</v>
      </c>
      <c r="I82" s="21">
        <f t="shared" si="4"/>
        <v>0</v>
      </c>
      <c r="J82" s="21">
        <f t="shared" si="25"/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 t="shared" si="89"/>
        <v>0</v>
      </c>
      <c r="Q82" s="21">
        <v>0</v>
      </c>
      <c r="R82" s="21">
        <v>0</v>
      </c>
      <c r="S82" s="21">
        <v>0</v>
      </c>
      <c r="T82" s="22">
        <f t="shared" si="90"/>
        <v>0</v>
      </c>
      <c r="U82" s="22">
        <v>0</v>
      </c>
      <c r="V82" s="22">
        <v>0</v>
      </c>
      <c r="W82" s="22">
        <v>0</v>
      </c>
      <c r="X82" s="22">
        <v>0</v>
      </c>
      <c r="Y82" s="22" t="s">
        <v>97</v>
      </c>
      <c r="Z82" s="22" t="s">
        <v>97</v>
      </c>
      <c r="AA82" s="22" t="s">
        <v>97</v>
      </c>
      <c r="AB82" s="22" t="s">
        <v>97</v>
      </c>
      <c r="AC82" s="22" t="s">
        <v>97</v>
      </c>
      <c r="AD82" s="21">
        <f t="shared" si="91"/>
        <v>0</v>
      </c>
      <c r="AE82" s="21">
        <f t="shared" si="15"/>
        <v>0</v>
      </c>
      <c r="AF82" s="21">
        <f t="shared" si="15"/>
        <v>0</v>
      </c>
      <c r="AG82" s="21">
        <f t="shared" si="15"/>
        <v>0</v>
      </c>
      <c r="AH82" s="21">
        <f t="shared" si="15"/>
        <v>0</v>
      </c>
      <c r="AI82" s="21">
        <f t="shared" si="15"/>
        <v>0</v>
      </c>
      <c r="AJ82" s="21">
        <f t="shared" si="69"/>
        <v>0</v>
      </c>
      <c r="AK82" s="21">
        <v>0</v>
      </c>
      <c r="AL82" s="21">
        <v>0</v>
      </c>
      <c r="AM82" s="21">
        <v>0</v>
      </c>
      <c r="AN82" s="21">
        <v>0</v>
      </c>
      <c r="AO82" s="22">
        <v>0</v>
      </c>
      <c r="AP82" s="22">
        <f t="shared" si="92"/>
        <v>0</v>
      </c>
      <c r="AQ82" s="22">
        <v>0</v>
      </c>
      <c r="AR82" s="22">
        <v>0</v>
      </c>
      <c r="AS82" s="22">
        <v>0</v>
      </c>
      <c r="AT82" s="95">
        <f t="shared" si="86"/>
        <v>0</v>
      </c>
      <c r="AU82" s="22">
        <v>0</v>
      </c>
      <c r="AV82" s="22">
        <v>0</v>
      </c>
      <c r="AW82" s="22">
        <v>0</v>
      </c>
      <c r="AX82" s="22">
        <v>0</v>
      </c>
      <c r="AY82" s="22" t="s">
        <v>97</v>
      </c>
      <c r="AZ82" s="22" t="s">
        <v>97</v>
      </c>
      <c r="BA82" s="22" t="s">
        <v>97</v>
      </c>
      <c r="BB82" s="22" t="s">
        <v>97</v>
      </c>
      <c r="BC82" s="22" t="s">
        <v>97</v>
      </c>
    </row>
    <row r="83" spans="1:55" ht="35.25" customHeight="1" x14ac:dyDescent="0.25">
      <c r="A83" s="17" t="s">
        <v>92</v>
      </c>
      <c r="B83" s="18" t="s">
        <v>129</v>
      </c>
      <c r="C83" s="19" t="s">
        <v>103</v>
      </c>
      <c r="D83" s="96">
        <v>0</v>
      </c>
      <c r="E83" s="21">
        <f t="shared" si="0"/>
        <v>0</v>
      </c>
      <c r="F83" s="21">
        <f t="shared" si="1"/>
        <v>0</v>
      </c>
      <c r="G83" s="21">
        <f t="shared" si="2"/>
        <v>0</v>
      </c>
      <c r="H83" s="21">
        <f t="shared" si="3"/>
        <v>0</v>
      </c>
      <c r="I83" s="21">
        <f t="shared" si="4"/>
        <v>0</v>
      </c>
      <c r="J83" s="21">
        <f t="shared" si="25"/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f t="shared" si="89"/>
        <v>0</v>
      </c>
      <c r="Q83" s="21">
        <v>0</v>
      </c>
      <c r="R83" s="21">
        <v>0</v>
      </c>
      <c r="S83" s="21">
        <v>0</v>
      </c>
      <c r="T83" s="22">
        <f t="shared" si="90"/>
        <v>0</v>
      </c>
      <c r="U83" s="22">
        <v>0</v>
      </c>
      <c r="V83" s="22">
        <v>0</v>
      </c>
      <c r="W83" s="22">
        <v>0</v>
      </c>
      <c r="X83" s="22">
        <v>0</v>
      </c>
      <c r="Y83" s="22" t="s">
        <v>97</v>
      </c>
      <c r="Z83" s="22" t="s">
        <v>97</v>
      </c>
      <c r="AA83" s="22" t="s">
        <v>97</v>
      </c>
      <c r="AB83" s="22" t="s">
        <v>97</v>
      </c>
      <c r="AC83" s="22" t="s">
        <v>97</v>
      </c>
      <c r="AD83" s="21">
        <f t="shared" si="91"/>
        <v>0</v>
      </c>
      <c r="AE83" s="21">
        <f t="shared" si="15"/>
        <v>0</v>
      </c>
      <c r="AF83" s="21">
        <f t="shared" si="15"/>
        <v>0</v>
      </c>
      <c r="AG83" s="21">
        <f t="shared" si="15"/>
        <v>0</v>
      </c>
      <c r="AH83" s="21">
        <f t="shared" si="15"/>
        <v>0</v>
      </c>
      <c r="AI83" s="21">
        <f t="shared" si="15"/>
        <v>0</v>
      </c>
      <c r="AJ83" s="21">
        <f t="shared" si="69"/>
        <v>0</v>
      </c>
      <c r="AK83" s="21">
        <v>0</v>
      </c>
      <c r="AL83" s="21">
        <v>0</v>
      </c>
      <c r="AM83" s="21">
        <v>0</v>
      </c>
      <c r="AN83" s="21">
        <v>0</v>
      </c>
      <c r="AO83" s="22">
        <v>0</v>
      </c>
      <c r="AP83" s="22">
        <f t="shared" si="92"/>
        <v>0</v>
      </c>
      <c r="AQ83" s="22">
        <v>0</v>
      </c>
      <c r="AR83" s="22">
        <v>0</v>
      </c>
      <c r="AS83" s="22">
        <v>0</v>
      </c>
      <c r="AT83" s="95">
        <f t="shared" si="86"/>
        <v>0</v>
      </c>
      <c r="AU83" s="22">
        <v>0</v>
      </c>
      <c r="AV83" s="22">
        <v>0</v>
      </c>
      <c r="AW83" s="22">
        <v>0</v>
      </c>
      <c r="AX83" s="22">
        <v>0</v>
      </c>
      <c r="AY83" s="22" t="s">
        <v>97</v>
      </c>
      <c r="AZ83" s="22" t="s">
        <v>97</v>
      </c>
      <c r="BA83" s="22" t="s">
        <v>97</v>
      </c>
      <c r="BB83" s="22" t="s">
        <v>97</v>
      </c>
      <c r="BC83" s="22" t="s">
        <v>97</v>
      </c>
    </row>
    <row r="84" spans="1:55" ht="35.25" customHeight="1" x14ac:dyDescent="0.25">
      <c r="A84" s="17" t="s">
        <v>52</v>
      </c>
      <c r="B84" s="18" t="s">
        <v>130</v>
      </c>
      <c r="C84" s="19" t="s">
        <v>103</v>
      </c>
      <c r="D84" s="96">
        <v>0</v>
      </c>
      <c r="E84" s="21">
        <f t="shared" si="0"/>
        <v>0</v>
      </c>
      <c r="F84" s="21">
        <f t="shared" si="1"/>
        <v>0</v>
      </c>
      <c r="G84" s="21">
        <f t="shared" si="2"/>
        <v>0</v>
      </c>
      <c r="H84" s="21">
        <f t="shared" si="3"/>
        <v>0</v>
      </c>
      <c r="I84" s="21">
        <f t="shared" si="4"/>
        <v>0</v>
      </c>
      <c r="J84" s="21">
        <f t="shared" si="25"/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f t="shared" si="89"/>
        <v>0</v>
      </c>
      <c r="Q84" s="21">
        <v>0</v>
      </c>
      <c r="R84" s="21">
        <v>0</v>
      </c>
      <c r="S84" s="21">
        <v>0</v>
      </c>
      <c r="T84" s="22">
        <f t="shared" si="90"/>
        <v>0</v>
      </c>
      <c r="U84" s="22">
        <v>0</v>
      </c>
      <c r="V84" s="22">
        <v>0</v>
      </c>
      <c r="W84" s="22">
        <v>0</v>
      </c>
      <c r="X84" s="22">
        <v>0</v>
      </c>
      <c r="Y84" s="22" t="s">
        <v>97</v>
      </c>
      <c r="Z84" s="22" t="s">
        <v>97</v>
      </c>
      <c r="AA84" s="22" t="s">
        <v>97</v>
      </c>
      <c r="AB84" s="22" t="s">
        <v>97</v>
      </c>
      <c r="AC84" s="22" t="s">
        <v>97</v>
      </c>
      <c r="AD84" s="21">
        <f t="shared" si="91"/>
        <v>0</v>
      </c>
      <c r="AE84" s="21">
        <f t="shared" si="15"/>
        <v>0</v>
      </c>
      <c r="AF84" s="21">
        <f t="shared" si="15"/>
        <v>0</v>
      </c>
      <c r="AG84" s="21">
        <f t="shared" si="15"/>
        <v>0</v>
      </c>
      <c r="AH84" s="21">
        <f t="shared" si="15"/>
        <v>0</v>
      </c>
      <c r="AI84" s="21">
        <f t="shared" si="15"/>
        <v>0</v>
      </c>
      <c r="AJ84" s="21">
        <f t="shared" si="69"/>
        <v>0</v>
      </c>
      <c r="AK84" s="21">
        <v>0</v>
      </c>
      <c r="AL84" s="21">
        <v>0</v>
      </c>
      <c r="AM84" s="21">
        <v>0</v>
      </c>
      <c r="AN84" s="21">
        <v>0</v>
      </c>
      <c r="AO84" s="22">
        <v>0</v>
      </c>
      <c r="AP84" s="22">
        <f t="shared" si="92"/>
        <v>0</v>
      </c>
      <c r="AQ84" s="22">
        <v>0</v>
      </c>
      <c r="AR84" s="22">
        <v>0</v>
      </c>
      <c r="AS84" s="22">
        <v>0</v>
      </c>
      <c r="AT84" s="95">
        <f t="shared" si="86"/>
        <v>0</v>
      </c>
      <c r="AU84" s="22">
        <v>0</v>
      </c>
      <c r="AV84" s="22">
        <v>0</v>
      </c>
      <c r="AW84" s="22">
        <v>0</v>
      </c>
      <c r="AX84" s="22">
        <v>0</v>
      </c>
      <c r="AY84" s="22" t="s">
        <v>97</v>
      </c>
      <c r="AZ84" s="22" t="s">
        <v>97</v>
      </c>
      <c r="BA84" s="22" t="s">
        <v>97</v>
      </c>
      <c r="BB84" s="22" t="s">
        <v>97</v>
      </c>
      <c r="BC84" s="22" t="s">
        <v>97</v>
      </c>
    </row>
    <row r="85" spans="1:55" ht="35.25" customHeight="1" x14ac:dyDescent="0.25">
      <c r="A85" s="17" t="s">
        <v>131</v>
      </c>
      <c r="B85" s="18" t="s">
        <v>132</v>
      </c>
      <c r="C85" s="19" t="s">
        <v>103</v>
      </c>
      <c r="D85" s="96">
        <v>0</v>
      </c>
      <c r="E85" s="21">
        <f t="shared" si="0"/>
        <v>0</v>
      </c>
      <c r="F85" s="21">
        <f t="shared" si="1"/>
        <v>0</v>
      </c>
      <c r="G85" s="21">
        <f t="shared" si="2"/>
        <v>0</v>
      </c>
      <c r="H85" s="21">
        <f t="shared" si="3"/>
        <v>0</v>
      </c>
      <c r="I85" s="21">
        <f t="shared" si="4"/>
        <v>0</v>
      </c>
      <c r="J85" s="21">
        <f t="shared" si="25"/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f t="shared" si="89"/>
        <v>0</v>
      </c>
      <c r="Q85" s="21">
        <v>0</v>
      </c>
      <c r="R85" s="21">
        <v>0</v>
      </c>
      <c r="S85" s="21">
        <v>0</v>
      </c>
      <c r="T85" s="22">
        <f t="shared" si="90"/>
        <v>0</v>
      </c>
      <c r="U85" s="22">
        <v>0</v>
      </c>
      <c r="V85" s="22">
        <v>0</v>
      </c>
      <c r="W85" s="22">
        <v>0</v>
      </c>
      <c r="X85" s="22">
        <v>0</v>
      </c>
      <c r="Y85" s="22" t="s">
        <v>97</v>
      </c>
      <c r="Z85" s="22" t="s">
        <v>97</v>
      </c>
      <c r="AA85" s="22" t="s">
        <v>97</v>
      </c>
      <c r="AB85" s="22" t="s">
        <v>97</v>
      </c>
      <c r="AC85" s="22" t="s">
        <v>97</v>
      </c>
      <c r="AD85" s="21">
        <f t="shared" si="91"/>
        <v>0</v>
      </c>
      <c r="AE85" s="21">
        <f t="shared" si="15"/>
        <v>0</v>
      </c>
      <c r="AF85" s="21">
        <f t="shared" si="15"/>
        <v>0</v>
      </c>
      <c r="AG85" s="21">
        <f t="shared" si="15"/>
        <v>0</v>
      </c>
      <c r="AH85" s="21">
        <f t="shared" si="15"/>
        <v>0</v>
      </c>
      <c r="AI85" s="21">
        <f t="shared" si="15"/>
        <v>0</v>
      </c>
      <c r="AJ85" s="21">
        <f t="shared" si="69"/>
        <v>0</v>
      </c>
      <c r="AK85" s="21">
        <v>0</v>
      </c>
      <c r="AL85" s="21">
        <v>0</v>
      </c>
      <c r="AM85" s="21">
        <v>0</v>
      </c>
      <c r="AN85" s="21">
        <v>0</v>
      </c>
      <c r="AO85" s="22">
        <v>0</v>
      </c>
      <c r="AP85" s="22">
        <f t="shared" si="92"/>
        <v>0</v>
      </c>
      <c r="AQ85" s="22">
        <v>0</v>
      </c>
      <c r="AR85" s="22">
        <v>0</v>
      </c>
      <c r="AS85" s="22">
        <v>0</v>
      </c>
      <c r="AT85" s="95">
        <f t="shared" si="86"/>
        <v>0</v>
      </c>
      <c r="AU85" s="22">
        <v>0</v>
      </c>
      <c r="AV85" s="22">
        <v>0</v>
      </c>
      <c r="AW85" s="22">
        <v>0</v>
      </c>
      <c r="AX85" s="22">
        <v>0</v>
      </c>
      <c r="AY85" s="22" t="s">
        <v>97</v>
      </c>
      <c r="AZ85" s="22" t="s">
        <v>97</v>
      </c>
      <c r="BA85" s="22" t="s">
        <v>97</v>
      </c>
      <c r="BB85" s="22" t="s">
        <v>97</v>
      </c>
      <c r="BC85" s="22" t="s">
        <v>97</v>
      </c>
    </row>
    <row r="86" spans="1:55" ht="35.25" customHeight="1" x14ac:dyDescent="0.25">
      <c r="A86" s="17" t="s">
        <v>131</v>
      </c>
      <c r="B86" s="18" t="s">
        <v>133</v>
      </c>
      <c r="C86" s="19" t="s">
        <v>103</v>
      </c>
      <c r="D86" s="96">
        <v>0</v>
      </c>
      <c r="E86" s="21">
        <f t="shared" si="0"/>
        <v>0</v>
      </c>
      <c r="F86" s="21">
        <f t="shared" si="1"/>
        <v>0</v>
      </c>
      <c r="G86" s="21">
        <f t="shared" si="2"/>
        <v>0</v>
      </c>
      <c r="H86" s="21">
        <f t="shared" si="3"/>
        <v>0</v>
      </c>
      <c r="I86" s="21">
        <f t="shared" si="4"/>
        <v>0</v>
      </c>
      <c r="J86" s="21">
        <f t="shared" si="25"/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f t="shared" si="89"/>
        <v>0</v>
      </c>
      <c r="Q86" s="21">
        <v>0</v>
      </c>
      <c r="R86" s="21">
        <v>0</v>
      </c>
      <c r="S86" s="21">
        <v>0</v>
      </c>
      <c r="T86" s="22">
        <f t="shared" si="90"/>
        <v>0</v>
      </c>
      <c r="U86" s="22">
        <v>0</v>
      </c>
      <c r="V86" s="22">
        <v>0</v>
      </c>
      <c r="W86" s="22">
        <v>0</v>
      </c>
      <c r="X86" s="22">
        <v>0</v>
      </c>
      <c r="Y86" s="22" t="s">
        <v>97</v>
      </c>
      <c r="Z86" s="22" t="s">
        <v>97</v>
      </c>
      <c r="AA86" s="22" t="s">
        <v>97</v>
      </c>
      <c r="AB86" s="22" t="s">
        <v>97</v>
      </c>
      <c r="AC86" s="22" t="s">
        <v>97</v>
      </c>
      <c r="AD86" s="21">
        <f t="shared" si="91"/>
        <v>0</v>
      </c>
      <c r="AE86" s="21">
        <f t="shared" si="15"/>
        <v>0</v>
      </c>
      <c r="AF86" s="21">
        <f t="shared" si="15"/>
        <v>0</v>
      </c>
      <c r="AG86" s="21">
        <f t="shared" si="15"/>
        <v>0</v>
      </c>
      <c r="AH86" s="21">
        <f t="shared" si="15"/>
        <v>0</v>
      </c>
      <c r="AI86" s="21">
        <f t="shared" si="15"/>
        <v>0</v>
      </c>
      <c r="AJ86" s="21">
        <f t="shared" si="69"/>
        <v>0</v>
      </c>
      <c r="AK86" s="21">
        <v>0</v>
      </c>
      <c r="AL86" s="21">
        <v>0</v>
      </c>
      <c r="AM86" s="21">
        <v>0</v>
      </c>
      <c r="AN86" s="21">
        <v>0</v>
      </c>
      <c r="AO86" s="22">
        <v>0</v>
      </c>
      <c r="AP86" s="22">
        <f t="shared" si="92"/>
        <v>0</v>
      </c>
      <c r="AQ86" s="22">
        <v>0</v>
      </c>
      <c r="AR86" s="22">
        <v>0</v>
      </c>
      <c r="AS86" s="22">
        <v>0</v>
      </c>
      <c r="AT86" s="95">
        <f t="shared" si="86"/>
        <v>0</v>
      </c>
      <c r="AU86" s="22">
        <v>0</v>
      </c>
      <c r="AV86" s="22">
        <v>0</v>
      </c>
      <c r="AW86" s="22">
        <v>0</v>
      </c>
      <c r="AX86" s="22">
        <v>0</v>
      </c>
      <c r="AY86" s="22" t="s">
        <v>97</v>
      </c>
      <c r="AZ86" s="22" t="s">
        <v>97</v>
      </c>
      <c r="BA86" s="22" t="s">
        <v>97</v>
      </c>
      <c r="BB86" s="22" t="s">
        <v>97</v>
      </c>
      <c r="BC86" s="22" t="s">
        <v>97</v>
      </c>
    </row>
    <row r="87" spans="1:55" ht="35.25" customHeight="1" x14ac:dyDescent="0.25">
      <c r="A87" s="17" t="s">
        <v>131</v>
      </c>
      <c r="B87" s="18" t="s">
        <v>134</v>
      </c>
      <c r="C87" s="19" t="s">
        <v>103</v>
      </c>
      <c r="D87" s="96">
        <v>0</v>
      </c>
      <c r="E87" s="21">
        <f t="shared" si="0"/>
        <v>0</v>
      </c>
      <c r="F87" s="21">
        <f t="shared" si="1"/>
        <v>0</v>
      </c>
      <c r="G87" s="21">
        <f t="shared" si="2"/>
        <v>0</v>
      </c>
      <c r="H87" s="21">
        <f t="shared" si="3"/>
        <v>0</v>
      </c>
      <c r="I87" s="21">
        <f t="shared" si="4"/>
        <v>0</v>
      </c>
      <c r="J87" s="21">
        <f t="shared" si="25"/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f t="shared" si="89"/>
        <v>0</v>
      </c>
      <c r="Q87" s="21">
        <v>0</v>
      </c>
      <c r="R87" s="21">
        <v>0</v>
      </c>
      <c r="S87" s="21">
        <v>0</v>
      </c>
      <c r="T87" s="22">
        <f t="shared" si="90"/>
        <v>0</v>
      </c>
      <c r="U87" s="22">
        <v>0</v>
      </c>
      <c r="V87" s="22">
        <v>0</v>
      </c>
      <c r="W87" s="22">
        <v>0</v>
      </c>
      <c r="X87" s="22">
        <v>0</v>
      </c>
      <c r="Y87" s="22" t="s">
        <v>97</v>
      </c>
      <c r="Z87" s="22" t="s">
        <v>97</v>
      </c>
      <c r="AA87" s="22" t="s">
        <v>97</v>
      </c>
      <c r="AB87" s="22" t="s">
        <v>97</v>
      </c>
      <c r="AC87" s="22" t="s">
        <v>97</v>
      </c>
      <c r="AD87" s="21">
        <f t="shared" si="91"/>
        <v>0</v>
      </c>
      <c r="AE87" s="21">
        <f t="shared" si="15"/>
        <v>0</v>
      </c>
      <c r="AF87" s="21">
        <f t="shared" si="15"/>
        <v>0</v>
      </c>
      <c r="AG87" s="21">
        <f t="shared" si="15"/>
        <v>0</v>
      </c>
      <c r="AH87" s="21">
        <f t="shared" si="15"/>
        <v>0</v>
      </c>
      <c r="AI87" s="21">
        <f t="shared" si="15"/>
        <v>0</v>
      </c>
      <c r="AJ87" s="21">
        <f t="shared" si="69"/>
        <v>0</v>
      </c>
      <c r="AK87" s="21">
        <v>0</v>
      </c>
      <c r="AL87" s="21">
        <v>0</v>
      </c>
      <c r="AM87" s="21">
        <v>0</v>
      </c>
      <c r="AN87" s="21">
        <v>0</v>
      </c>
      <c r="AO87" s="22">
        <v>0</v>
      </c>
      <c r="AP87" s="22">
        <f t="shared" si="92"/>
        <v>0</v>
      </c>
      <c r="AQ87" s="22">
        <v>0</v>
      </c>
      <c r="AR87" s="22">
        <v>0</v>
      </c>
      <c r="AS87" s="22">
        <v>0</v>
      </c>
      <c r="AT87" s="95">
        <f t="shared" si="86"/>
        <v>0</v>
      </c>
      <c r="AU87" s="22">
        <v>0</v>
      </c>
      <c r="AV87" s="22">
        <v>0</v>
      </c>
      <c r="AW87" s="22">
        <v>0</v>
      </c>
      <c r="AX87" s="22">
        <v>0</v>
      </c>
      <c r="AY87" s="22" t="s">
        <v>97</v>
      </c>
      <c r="AZ87" s="22" t="s">
        <v>97</v>
      </c>
      <c r="BA87" s="22" t="s">
        <v>97</v>
      </c>
      <c r="BB87" s="22" t="s">
        <v>97</v>
      </c>
      <c r="BC87" s="22" t="s">
        <v>97</v>
      </c>
    </row>
    <row r="88" spans="1:55" ht="35.25" customHeight="1" x14ac:dyDescent="0.25">
      <c r="A88" s="17" t="s">
        <v>131</v>
      </c>
      <c r="B88" s="18" t="s">
        <v>135</v>
      </c>
      <c r="C88" s="19" t="s">
        <v>103</v>
      </c>
      <c r="D88" s="96">
        <v>0</v>
      </c>
      <c r="E88" s="21">
        <f t="shared" si="0"/>
        <v>0</v>
      </c>
      <c r="F88" s="21">
        <f t="shared" si="1"/>
        <v>0</v>
      </c>
      <c r="G88" s="21">
        <f t="shared" si="2"/>
        <v>0</v>
      </c>
      <c r="H88" s="21">
        <f t="shared" si="3"/>
        <v>0</v>
      </c>
      <c r="I88" s="21">
        <f t="shared" si="4"/>
        <v>0</v>
      </c>
      <c r="J88" s="21">
        <f t="shared" si="25"/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f t="shared" si="89"/>
        <v>0</v>
      </c>
      <c r="Q88" s="21">
        <v>0</v>
      </c>
      <c r="R88" s="21">
        <v>0</v>
      </c>
      <c r="S88" s="21">
        <v>0</v>
      </c>
      <c r="T88" s="22">
        <f t="shared" si="90"/>
        <v>0</v>
      </c>
      <c r="U88" s="22">
        <v>0</v>
      </c>
      <c r="V88" s="22">
        <v>0</v>
      </c>
      <c r="W88" s="22">
        <v>0</v>
      </c>
      <c r="X88" s="22">
        <v>0</v>
      </c>
      <c r="Y88" s="22" t="s">
        <v>97</v>
      </c>
      <c r="Z88" s="22" t="s">
        <v>97</v>
      </c>
      <c r="AA88" s="22" t="s">
        <v>97</v>
      </c>
      <c r="AB88" s="22" t="s">
        <v>97</v>
      </c>
      <c r="AC88" s="22" t="s">
        <v>97</v>
      </c>
      <c r="AD88" s="21">
        <f t="shared" si="91"/>
        <v>0</v>
      </c>
      <c r="AE88" s="21">
        <f t="shared" si="15"/>
        <v>0</v>
      </c>
      <c r="AF88" s="21">
        <f t="shared" si="15"/>
        <v>0</v>
      </c>
      <c r="AG88" s="21">
        <f t="shared" si="15"/>
        <v>0</v>
      </c>
      <c r="AH88" s="21">
        <f t="shared" si="15"/>
        <v>0</v>
      </c>
      <c r="AI88" s="21">
        <f t="shared" si="15"/>
        <v>0</v>
      </c>
      <c r="AJ88" s="21">
        <f t="shared" si="69"/>
        <v>0</v>
      </c>
      <c r="AK88" s="21">
        <v>0</v>
      </c>
      <c r="AL88" s="21">
        <v>0</v>
      </c>
      <c r="AM88" s="21">
        <v>0</v>
      </c>
      <c r="AN88" s="21">
        <v>0</v>
      </c>
      <c r="AO88" s="22">
        <v>0</v>
      </c>
      <c r="AP88" s="22">
        <f t="shared" si="92"/>
        <v>0</v>
      </c>
      <c r="AQ88" s="22">
        <v>0</v>
      </c>
      <c r="AR88" s="22">
        <v>0</v>
      </c>
      <c r="AS88" s="22">
        <v>0</v>
      </c>
      <c r="AT88" s="95">
        <f t="shared" si="86"/>
        <v>0</v>
      </c>
      <c r="AU88" s="22">
        <v>0</v>
      </c>
      <c r="AV88" s="22">
        <v>0</v>
      </c>
      <c r="AW88" s="22">
        <v>0</v>
      </c>
      <c r="AX88" s="22">
        <v>0</v>
      </c>
      <c r="AY88" s="22" t="s">
        <v>97</v>
      </c>
      <c r="AZ88" s="22" t="s">
        <v>97</v>
      </c>
      <c r="BA88" s="22" t="s">
        <v>97</v>
      </c>
      <c r="BB88" s="22" t="s">
        <v>97</v>
      </c>
      <c r="BC88" s="22" t="s">
        <v>97</v>
      </c>
    </row>
    <row r="89" spans="1:55" ht="35.25" customHeight="1" x14ac:dyDescent="0.25">
      <c r="A89" s="17" t="s">
        <v>136</v>
      </c>
      <c r="B89" s="18" t="s">
        <v>132</v>
      </c>
      <c r="C89" s="19" t="s">
        <v>103</v>
      </c>
      <c r="D89" s="96">
        <v>0</v>
      </c>
      <c r="E89" s="21">
        <f t="shared" si="0"/>
        <v>0</v>
      </c>
      <c r="F89" s="21">
        <f t="shared" si="1"/>
        <v>0</v>
      </c>
      <c r="G89" s="21">
        <f t="shared" si="2"/>
        <v>0</v>
      </c>
      <c r="H89" s="21">
        <f t="shared" si="3"/>
        <v>0</v>
      </c>
      <c r="I89" s="21">
        <f t="shared" si="4"/>
        <v>0</v>
      </c>
      <c r="J89" s="21">
        <f t="shared" si="25"/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f t="shared" si="89"/>
        <v>0</v>
      </c>
      <c r="Q89" s="21">
        <v>0</v>
      </c>
      <c r="R89" s="21">
        <v>0</v>
      </c>
      <c r="S89" s="21">
        <v>0</v>
      </c>
      <c r="T89" s="22">
        <f t="shared" si="90"/>
        <v>0</v>
      </c>
      <c r="U89" s="22">
        <v>0</v>
      </c>
      <c r="V89" s="22">
        <v>0</v>
      </c>
      <c r="W89" s="22">
        <v>0</v>
      </c>
      <c r="X89" s="22">
        <v>0</v>
      </c>
      <c r="Y89" s="22" t="s">
        <v>97</v>
      </c>
      <c r="Z89" s="22" t="s">
        <v>97</v>
      </c>
      <c r="AA89" s="22" t="s">
        <v>97</v>
      </c>
      <c r="AB89" s="22" t="s">
        <v>97</v>
      </c>
      <c r="AC89" s="22" t="s">
        <v>97</v>
      </c>
      <c r="AD89" s="21">
        <f t="shared" si="91"/>
        <v>0</v>
      </c>
      <c r="AE89" s="21">
        <f t="shared" si="15"/>
        <v>0</v>
      </c>
      <c r="AF89" s="21">
        <f t="shared" si="15"/>
        <v>0</v>
      </c>
      <c r="AG89" s="21">
        <f t="shared" si="15"/>
        <v>0</v>
      </c>
      <c r="AH89" s="21">
        <f t="shared" si="15"/>
        <v>0</v>
      </c>
      <c r="AI89" s="21">
        <f t="shared" si="15"/>
        <v>0</v>
      </c>
      <c r="AJ89" s="21">
        <f t="shared" si="69"/>
        <v>0</v>
      </c>
      <c r="AK89" s="21">
        <v>0</v>
      </c>
      <c r="AL89" s="21">
        <v>0</v>
      </c>
      <c r="AM89" s="21">
        <v>0</v>
      </c>
      <c r="AN89" s="21">
        <v>0</v>
      </c>
      <c r="AO89" s="22">
        <v>0</v>
      </c>
      <c r="AP89" s="22">
        <f t="shared" si="92"/>
        <v>0</v>
      </c>
      <c r="AQ89" s="22">
        <v>0</v>
      </c>
      <c r="AR89" s="22">
        <v>0</v>
      </c>
      <c r="AS89" s="22">
        <v>0</v>
      </c>
      <c r="AT89" s="95">
        <f t="shared" si="86"/>
        <v>0</v>
      </c>
      <c r="AU89" s="22">
        <v>0</v>
      </c>
      <c r="AV89" s="22">
        <v>0</v>
      </c>
      <c r="AW89" s="22">
        <v>0</v>
      </c>
      <c r="AX89" s="22">
        <v>0</v>
      </c>
      <c r="AY89" s="22" t="s">
        <v>97</v>
      </c>
      <c r="AZ89" s="22" t="s">
        <v>97</v>
      </c>
      <c r="BA89" s="22" t="s">
        <v>97</v>
      </c>
      <c r="BB89" s="22" t="s">
        <v>97</v>
      </c>
      <c r="BC89" s="22" t="s">
        <v>97</v>
      </c>
    </row>
    <row r="90" spans="1:55" ht="64.5" customHeight="1" x14ac:dyDescent="0.25">
      <c r="A90" s="17" t="s">
        <v>136</v>
      </c>
      <c r="B90" s="18" t="s">
        <v>133</v>
      </c>
      <c r="C90" s="19" t="s">
        <v>103</v>
      </c>
      <c r="D90" s="96">
        <v>0</v>
      </c>
      <c r="E90" s="21">
        <f t="shared" si="0"/>
        <v>0</v>
      </c>
      <c r="F90" s="21">
        <f t="shared" si="1"/>
        <v>0</v>
      </c>
      <c r="G90" s="21">
        <f t="shared" si="2"/>
        <v>0</v>
      </c>
      <c r="H90" s="21">
        <f t="shared" si="3"/>
        <v>0</v>
      </c>
      <c r="I90" s="21">
        <f t="shared" si="4"/>
        <v>0</v>
      </c>
      <c r="J90" s="21">
        <f t="shared" si="25"/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f t="shared" si="89"/>
        <v>0</v>
      </c>
      <c r="Q90" s="21">
        <v>0</v>
      </c>
      <c r="R90" s="21">
        <v>0</v>
      </c>
      <c r="S90" s="21">
        <v>0</v>
      </c>
      <c r="T90" s="22">
        <f t="shared" si="90"/>
        <v>0</v>
      </c>
      <c r="U90" s="22">
        <v>0</v>
      </c>
      <c r="V90" s="22">
        <v>0</v>
      </c>
      <c r="W90" s="22">
        <v>0</v>
      </c>
      <c r="X90" s="22">
        <v>0</v>
      </c>
      <c r="Y90" s="22" t="s">
        <v>97</v>
      </c>
      <c r="Z90" s="22" t="s">
        <v>97</v>
      </c>
      <c r="AA90" s="22" t="s">
        <v>97</v>
      </c>
      <c r="AB90" s="22" t="s">
        <v>97</v>
      </c>
      <c r="AC90" s="22" t="s">
        <v>97</v>
      </c>
      <c r="AD90" s="21">
        <f t="shared" si="91"/>
        <v>0</v>
      </c>
      <c r="AE90" s="21">
        <f t="shared" si="15"/>
        <v>0</v>
      </c>
      <c r="AF90" s="21">
        <f t="shared" si="15"/>
        <v>0</v>
      </c>
      <c r="AG90" s="21">
        <f t="shared" si="15"/>
        <v>0</v>
      </c>
      <c r="AH90" s="21">
        <f t="shared" si="15"/>
        <v>0</v>
      </c>
      <c r="AI90" s="21">
        <f t="shared" si="15"/>
        <v>0</v>
      </c>
      <c r="AJ90" s="21">
        <f t="shared" si="69"/>
        <v>0</v>
      </c>
      <c r="AK90" s="21">
        <v>0</v>
      </c>
      <c r="AL90" s="21">
        <v>0</v>
      </c>
      <c r="AM90" s="21">
        <v>0</v>
      </c>
      <c r="AN90" s="21">
        <v>0</v>
      </c>
      <c r="AO90" s="22">
        <v>0</v>
      </c>
      <c r="AP90" s="22">
        <f t="shared" si="92"/>
        <v>0</v>
      </c>
      <c r="AQ90" s="22">
        <v>0</v>
      </c>
      <c r="AR90" s="22">
        <v>0</v>
      </c>
      <c r="AS90" s="22">
        <v>0</v>
      </c>
      <c r="AT90" s="95">
        <f t="shared" si="86"/>
        <v>0</v>
      </c>
      <c r="AU90" s="22">
        <v>0</v>
      </c>
      <c r="AV90" s="22">
        <v>0</v>
      </c>
      <c r="AW90" s="22">
        <v>0</v>
      </c>
      <c r="AX90" s="22">
        <v>0</v>
      </c>
      <c r="AY90" s="22" t="s">
        <v>97</v>
      </c>
      <c r="AZ90" s="22" t="s">
        <v>97</v>
      </c>
      <c r="BA90" s="22" t="s">
        <v>97</v>
      </c>
      <c r="BB90" s="22" t="s">
        <v>97</v>
      </c>
      <c r="BC90" s="22" t="s">
        <v>97</v>
      </c>
    </row>
    <row r="91" spans="1:55" ht="64.5" customHeight="1" x14ac:dyDescent="0.25">
      <c r="A91" s="17" t="s">
        <v>136</v>
      </c>
      <c r="B91" s="18" t="s">
        <v>134</v>
      </c>
      <c r="C91" s="19" t="s">
        <v>103</v>
      </c>
      <c r="D91" s="96">
        <v>0</v>
      </c>
      <c r="E91" s="21">
        <f t="shared" si="0"/>
        <v>0</v>
      </c>
      <c r="F91" s="21">
        <f t="shared" si="1"/>
        <v>0</v>
      </c>
      <c r="G91" s="21">
        <f t="shared" si="2"/>
        <v>0</v>
      </c>
      <c r="H91" s="21">
        <f t="shared" si="3"/>
        <v>0</v>
      </c>
      <c r="I91" s="21">
        <f t="shared" si="4"/>
        <v>0</v>
      </c>
      <c r="J91" s="21">
        <f t="shared" si="25"/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f t="shared" si="89"/>
        <v>0</v>
      </c>
      <c r="Q91" s="21">
        <v>0</v>
      </c>
      <c r="R91" s="21">
        <v>0</v>
      </c>
      <c r="S91" s="21">
        <v>0</v>
      </c>
      <c r="T91" s="22">
        <f t="shared" si="90"/>
        <v>0</v>
      </c>
      <c r="U91" s="22">
        <v>0</v>
      </c>
      <c r="V91" s="22">
        <v>0</v>
      </c>
      <c r="W91" s="22">
        <v>0</v>
      </c>
      <c r="X91" s="22">
        <v>0</v>
      </c>
      <c r="Y91" s="22" t="s">
        <v>97</v>
      </c>
      <c r="Z91" s="22" t="s">
        <v>97</v>
      </c>
      <c r="AA91" s="22" t="s">
        <v>97</v>
      </c>
      <c r="AB91" s="22" t="s">
        <v>97</v>
      </c>
      <c r="AC91" s="22" t="s">
        <v>97</v>
      </c>
      <c r="AD91" s="21">
        <f t="shared" si="91"/>
        <v>0</v>
      </c>
      <c r="AE91" s="21">
        <f t="shared" si="15"/>
        <v>0</v>
      </c>
      <c r="AF91" s="21">
        <f t="shared" si="15"/>
        <v>0</v>
      </c>
      <c r="AG91" s="21">
        <f t="shared" si="15"/>
        <v>0</v>
      </c>
      <c r="AH91" s="21">
        <f t="shared" si="15"/>
        <v>0</v>
      </c>
      <c r="AI91" s="21">
        <f t="shared" si="15"/>
        <v>0</v>
      </c>
      <c r="AJ91" s="21">
        <f t="shared" si="69"/>
        <v>0</v>
      </c>
      <c r="AK91" s="21">
        <v>0</v>
      </c>
      <c r="AL91" s="21">
        <v>0</v>
      </c>
      <c r="AM91" s="21">
        <v>0</v>
      </c>
      <c r="AN91" s="21">
        <v>0</v>
      </c>
      <c r="AO91" s="22">
        <v>0</v>
      </c>
      <c r="AP91" s="22">
        <f t="shared" si="92"/>
        <v>0</v>
      </c>
      <c r="AQ91" s="22">
        <v>0</v>
      </c>
      <c r="AR91" s="22">
        <v>0</v>
      </c>
      <c r="AS91" s="22">
        <v>0</v>
      </c>
      <c r="AT91" s="95">
        <f t="shared" si="86"/>
        <v>0</v>
      </c>
      <c r="AU91" s="22">
        <v>0</v>
      </c>
      <c r="AV91" s="22">
        <v>0</v>
      </c>
      <c r="AW91" s="22">
        <v>0</v>
      </c>
      <c r="AX91" s="22">
        <v>0</v>
      </c>
      <c r="AY91" s="22" t="s">
        <v>97</v>
      </c>
      <c r="AZ91" s="22" t="s">
        <v>97</v>
      </c>
      <c r="BA91" s="22" t="s">
        <v>97</v>
      </c>
      <c r="BB91" s="22" t="s">
        <v>97</v>
      </c>
      <c r="BC91" s="22" t="s">
        <v>97</v>
      </c>
    </row>
    <row r="92" spans="1:55" ht="59.25" customHeight="1" x14ac:dyDescent="0.25">
      <c r="A92" s="17" t="s">
        <v>136</v>
      </c>
      <c r="B92" s="18" t="s">
        <v>137</v>
      </c>
      <c r="C92" s="19" t="s">
        <v>103</v>
      </c>
      <c r="D92" s="96">
        <v>0</v>
      </c>
      <c r="E92" s="21">
        <f t="shared" si="0"/>
        <v>0</v>
      </c>
      <c r="F92" s="21">
        <f t="shared" si="1"/>
        <v>0</v>
      </c>
      <c r="G92" s="21">
        <f t="shared" si="2"/>
        <v>0</v>
      </c>
      <c r="H92" s="21">
        <f t="shared" si="3"/>
        <v>0</v>
      </c>
      <c r="I92" s="21">
        <f t="shared" si="4"/>
        <v>0</v>
      </c>
      <c r="J92" s="21">
        <f t="shared" si="25"/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f t="shared" si="89"/>
        <v>0</v>
      </c>
      <c r="Q92" s="21">
        <v>0</v>
      </c>
      <c r="R92" s="21">
        <v>0</v>
      </c>
      <c r="S92" s="21">
        <v>0</v>
      </c>
      <c r="T92" s="22">
        <f t="shared" si="90"/>
        <v>0</v>
      </c>
      <c r="U92" s="22">
        <v>0</v>
      </c>
      <c r="V92" s="22">
        <v>0</v>
      </c>
      <c r="W92" s="22">
        <v>0</v>
      </c>
      <c r="X92" s="22">
        <v>0</v>
      </c>
      <c r="Y92" s="22" t="s">
        <v>97</v>
      </c>
      <c r="Z92" s="22" t="s">
        <v>97</v>
      </c>
      <c r="AA92" s="22" t="s">
        <v>97</v>
      </c>
      <c r="AB92" s="22" t="s">
        <v>97</v>
      </c>
      <c r="AC92" s="22" t="s">
        <v>97</v>
      </c>
      <c r="AD92" s="21">
        <f t="shared" si="91"/>
        <v>0</v>
      </c>
      <c r="AE92" s="21">
        <f t="shared" si="15"/>
        <v>0</v>
      </c>
      <c r="AF92" s="21">
        <f t="shared" si="15"/>
        <v>0</v>
      </c>
      <c r="AG92" s="21">
        <f t="shared" si="15"/>
        <v>0</v>
      </c>
      <c r="AH92" s="21">
        <f t="shared" si="15"/>
        <v>0</v>
      </c>
      <c r="AI92" s="21">
        <f t="shared" si="15"/>
        <v>0</v>
      </c>
      <c r="AJ92" s="21">
        <f t="shared" si="69"/>
        <v>0</v>
      </c>
      <c r="AK92" s="21">
        <v>0</v>
      </c>
      <c r="AL92" s="21">
        <v>0</v>
      </c>
      <c r="AM92" s="21">
        <v>0</v>
      </c>
      <c r="AN92" s="21">
        <v>0</v>
      </c>
      <c r="AO92" s="22">
        <v>0</v>
      </c>
      <c r="AP92" s="22">
        <f t="shared" si="92"/>
        <v>0</v>
      </c>
      <c r="AQ92" s="22">
        <v>0</v>
      </c>
      <c r="AR92" s="22">
        <v>0</v>
      </c>
      <c r="AS92" s="22">
        <v>0</v>
      </c>
      <c r="AT92" s="95">
        <f t="shared" si="86"/>
        <v>0</v>
      </c>
      <c r="AU92" s="22">
        <v>0</v>
      </c>
      <c r="AV92" s="22">
        <v>0</v>
      </c>
      <c r="AW92" s="22">
        <v>0</v>
      </c>
      <c r="AX92" s="22">
        <v>0</v>
      </c>
      <c r="AY92" s="22" t="s">
        <v>97</v>
      </c>
      <c r="AZ92" s="22" t="s">
        <v>97</v>
      </c>
      <c r="BA92" s="22" t="s">
        <v>97</v>
      </c>
      <c r="BB92" s="22" t="s">
        <v>97</v>
      </c>
      <c r="BC92" s="22" t="s">
        <v>97</v>
      </c>
    </row>
    <row r="93" spans="1:55" ht="46.5" customHeight="1" x14ac:dyDescent="0.25">
      <c r="A93" s="17" t="s">
        <v>138</v>
      </c>
      <c r="B93" s="18" t="s">
        <v>139</v>
      </c>
      <c r="C93" s="19" t="s">
        <v>103</v>
      </c>
      <c r="D93" s="96">
        <f>D94</f>
        <v>2.8985108739840002</v>
      </c>
      <c r="E93" s="21">
        <f t="shared" si="0"/>
        <v>1.265335656</v>
      </c>
      <c r="F93" s="21">
        <f t="shared" si="1"/>
        <v>0.27234650400000004</v>
      </c>
      <c r="G93" s="21">
        <f t="shared" si="2"/>
        <v>0.53367407999999994</v>
      </c>
      <c r="H93" s="21">
        <f t="shared" si="3"/>
        <v>0.45931507199999994</v>
      </c>
      <c r="I93" s="21">
        <f t="shared" si="4"/>
        <v>0</v>
      </c>
      <c r="J93" s="21">
        <f>J94+J118</f>
        <v>0.61683454800000004</v>
      </c>
      <c r="K93" s="21">
        <f t="shared" ref="K93:N93" si="93">K94+K118</f>
        <v>0.18336204000000003</v>
      </c>
      <c r="L93" s="21">
        <f t="shared" si="93"/>
        <v>0.22556078399999999</v>
      </c>
      <c r="M93" s="21">
        <f t="shared" si="93"/>
        <v>0.20791172399999999</v>
      </c>
      <c r="N93" s="21">
        <f t="shared" si="93"/>
        <v>0</v>
      </c>
      <c r="O93" s="21">
        <f t="shared" ref="O93:S93" si="94">O94+O118</f>
        <v>0.24132558000000001</v>
      </c>
      <c r="P93" s="23">
        <f t="shared" si="94"/>
        <v>2.5575599999999997E-2</v>
      </c>
      <c r="Q93" s="23">
        <f t="shared" si="94"/>
        <v>8.3653008000000001E-2</v>
      </c>
      <c r="R93" s="23">
        <f t="shared" si="94"/>
        <v>0.13209697199999998</v>
      </c>
      <c r="S93" s="23">
        <f t="shared" si="94"/>
        <v>0</v>
      </c>
      <c r="T93" s="22">
        <f>T94+T118</f>
        <v>0.40717552800000001</v>
      </c>
      <c r="U93" s="22">
        <f t="shared" ref="U93:X93" si="95">U94+U118</f>
        <v>6.3408863999999995E-2</v>
      </c>
      <c r="V93" s="22">
        <f t="shared" si="95"/>
        <v>0.22446028800000001</v>
      </c>
      <c r="W93" s="22">
        <f t="shared" si="95"/>
        <v>0.11930637599999999</v>
      </c>
      <c r="X93" s="22">
        <f t="shared" si="95"/>
        <v>0</v>
      </c>
      <c r="Y93" s="22" t="s">
        <v>97</v>
      </c>
      <c r="Z93" s="22" t="s">
        <v>97</v>
      </c>
      <c r="AA93" s="22" t="s">
        <v>97</v>
      </c>
      <c r="AB93" s="22" t="s">
        <v>97</v>
      </c>
      <c r="AC93" s="22" t="s">
        <v>97</v>
      </c>
      <c r="AD93" s="21">
        <f>AD94</f>
        <v>2.4154257283200002</v>
      </c>
      <c r="AE93" s="21">
        <f t="shared" si="15"/>
        <v>0.71498455999999999</v>
      </c>
      <c r="AF93" s="21">
        <f t="shared" si="15"/>
        <v>0.12273507000000002</v>
      </c>
      <c r="AG93" s="21">
        <f t="shared" si="15"/>
        <v>0.19298698</v>
      </c>
      <c r="AH93" s="21">
        <f t="shared" si="15"/>
        <v>0.39926251000000001</v>
      </c>
      <c r="AI93" s="21">
        <f t="shared" si="15"/>
        <v>0</v>
      </c>
      <c r="AJ93" s="21">
        <f>AJ94</f>
        <v>0.36467054000000004</v>
      </c>
      <c r="AK93" s="21">
        <f t="shared" ref="AK93:AN93" si="96">AK94</f>
        <v>8.6087710000000012E-2</v>
      </c>
      <c r="AL93" s="21">
        <f t="shared" si="96"/>
        <v>8.8823109999999997E-2</v>
      </c>
      <c r="AM93" s="21">
        <f t="shared" si="96"/>
        <v>0.18975972000000002</v>
      </c>
      <c r="AN93" s="21">
        <f t="shared" si="96"/>
        <v>0</v>
      </c>
      <c r="AO93" s="22">
        <f t="shared" ref="AO93:AS93" si="97">AO94+AO118</f>
        <v>0.21349897000000001</v>
      </c>
      <c r="AP93" s="22">
        <f t="shared" si="97"/>
        <v>3.6647360000000004E-2</v>
      </c>
      <c r="AQ93" s="22">
        <f t="shared" si="97"/>
        <v>6.6770799999999991E-2</v>
      </c>
      <c r="AR93" s="22">
        <f t="shared" si="97"/>
        <v>0.11008081</v>
      </c>
      <c r="AS93" s="22">
        <f t="shared" si="97"/>
        <v>0</v>
      </c>
      <c r="AT93" s="95">
        <f>AT94+AT118</f>
        <v>0.13681504999999999</v>
      </c>
      <c r="AU93" s="22">
        <f t="shared" ref="AU93:AX93" si="98">AU94+AU118</f>
        <v>0</v>
      </c>
      <c r="AV93" s="22">
        <f t="shared" si="98"/>
        <v>3.739307E-2</v>
      </c>
      <c r="AW93" s="22">
        <f t="shared" si="98"/>
        <v>9.9421979999999993E-2</v>
      </c>
      <c r="AX93" s="22">
        <f t="shared" si="98"/>
        <v>0</v>
      </c>
      <c r="AY93" s="22" t="s">
        <v>97</v>
      </c>
      <c r="AZ93" s="22" t="s">
        <v>97</v>
      </c>
      <c r="BA93" s="22" t="s">
        <v>97</v>
      </c>
      <c r="BB93" s="22" t="s">
        <v>97</v>
      </c>
      <c r="BC93" s="22" t="s">
        <v>97</v>
      </c>
    </row>
    <row r="94" spans="1:55" ht="47.25" customHeight="1" x14ac:dyDescent="0.25">
      <c r="A94" s="17" t="s">
        <v>140</v>
      </c>
      <c r="B94" s="18" t="s">
        <v>141</v>
      </c>
      <c r="C94" s="19" t="s">
        <v>103</v>
      </c>
      <c r="D94" s="96">
        <f>SUM(D95:D117)</f>
        <v>2.8985108739840002</v>
      </c>
      <c r="E94" s="21">
        <f t="shared" si="0"/>
        <v>1.265335656</v>
      </c>
      <c r="F94" s="21">
        <f t="shared" si="1"/>
        <v>0.27234650400000004</v>
      </c>
      <c r="G94" s="21">
        <f t="shared" si="2"/>
        <v>0.53367407999999994</v>
      </c>
      <c r="H94" s="21">
        <f t="shared" si="3"/>
        <v>0.45931507199999994</v>
      </c>
      <c r="I94" s="56">
        <f t="shared" ref="I94:X94" si="99">SUM(I95:I117)</f>
        <v>0</v>
      </c>
      <c r="J94" s="56">
        <f t="shared" si="99"/>
        <v>0.61683454800000004</v>
      </c>
      <c r="K94" s="56">
        <f t="shared" si="99"/>
        <v>0.18336204000000003</v>
      </c>
      <c r="L94" s="56">
        <f t="shared" si="99"/>
        <v>0.22556078399999999</v>
      </c>
      <c r="M94" s="56">
        <f t="shared" si="99"/>
        <v>0.20791172399999999</v>
      </c>
      <c r="N94" s="56">
        <f t="shared" si="99"/>
        <v>0</v>
      </c>
      <c r="O94" s="56">
        <f t="shared" si="99"/>
        <v>0.24132558000000001</v>
      </c>
      <c r="P94" s="56">
        <f t="shared" si="99"/>
        <v>2.5575599999999997E-2</v>
      </c>
      <c r="Q94" s="56">
        <f t="shared" si="99"/>
        <v>8.3653008000000001E-2</v>
      </c>
      <c r="R94" s="56">
        <f t="shared" si="99"/>
        <v>0.13209697199999998</v>
      </c>
      <c r="S94" s="56">
        <f t="shared" si="99"/>
        <v>0</v>
      </c>
      <c r="T94" s="56">
        <f t="shared" si="99"/>
        <v>0.40717552800000001</v>
      </c>
      <c r="U94" s="56">
        <f t="shared" si="99"/>
        <v>6.3408863999999995E-2</v>
      </c>
      <c r="V94" s="56">
        <f t="shared" si="99"/>
        <v>0.22446028800000001</v>
      </c>
      <c r="W94" s="56">
        <f t="shared" si="99"/>
        <v>0.11930637599999999</v>
      </c>
      <c r="X94" s="56">
        <f t="shared" si="99"/>
        <v>0</v>
      </c>
      <c r="Y94" s="22" t="s">
        <v>97</v>
      </c>
      <c r="Z94" s="22" t="s">
        <v>97</v>
      </c>
      <c r="AA94" s="22" t="s">
        <v>97</v>
      </c>
      <c r="AB94" s="22" t="s">
        <v>97</v>
      </c>
      <c r="AC94" s="22" t="s">
        <v>97</v>
      </c>
      <c r="AD94" s="21">
        <f>SUM(AD95:AD114)</f>
        <v>2.4154257283200002</v>
      </c>
      <c r="AE94" s="21">
        <f t="shared" si="15"/>
        <v>0.71498455999999999</v>
      </c>
      <c r="AF94" s="21">
        <f t="shared" si="15"/>
        <v>0.12273507000000002</v>
      </c>
      <c r="AG94" s="21">
        <f t="shared" si="15"/>
        <v>0.19298698</v>
      </c>
      <c r="AH94" s="21">
        <f t="shared" si="15"/>
        <v>0.39926251000000001</v>
      </c>
      <c r="AI94" s="21">
        <f t="shared" si="15"/>
        <v>0</v>
      </c>
      <c r="AJ94" s="21">
        <f t="shared" ref="AJ94:AX94" si="100">SUM(AJ95:AJ117)</f>
        <v>0.36467054000000004</v>
      </c>
      <c r="AK94" s="21">
        <f t="shared" si="100"/>
        <v>8.6087710000000012E-2</v>
      </c>
      <c r="AL94" s="21">
        <f t="shared" si="100"/>
        <v>8.8823109999999997E-2</v>
      </c>
      <c r="AM94" s="21">
        <f t="shared" si="100"/>
        <v>0.18975972000000002</v>
      </c>
      <c r="AN94" s="21">
        <f t="shared" si="100"/>
        <v>0</v>
      </c>
      <c r="AO94" s="21">
        <f t="shared" si="100"/>
        <v>0.21349897000000001</v>
      </c>
      <c r="AP94" s="21">
        <f t="shared" si="100"/>
        <v>3.6647360000000004E-2</v>
      </c>
      <c r="AQ94" s="21">
        <f t="shared" si="100"/>
        <v>6.6770799999999991E-2</v>
      </c>
      <c r="AR94" s="21">
        <f t="shared" si="100"/>
        <v>0.11008081</v>
      </c>
      <c r="AS94" s="21">
        <f t="shared" si="100"/>
        <v>0</v>
      </c>
      <c r="AT94" s="98">
        <f t="shared" si="100"/>
        <v>0.13681504999999999</v>
      </c>
      <c r="AU94" s="21">
        <f t="shared" si="100"/>
        <v>0</v>
      </c>
      <c r="AV94" s="21">
        <f t="shared" si="100"/>
        <v>3.739307E-2</v>
      </c>
      <c r="AW94" s="21">
        <f t="shared" si="100"/>
        <v>9.9421979999999993E-2</v>
      </c>
      <c r="AX94" s="21">
        <f t="shared" si="100"/>
        <v>0</v>
      </c>
      <c r="AY94" s="22" t="s">
        <v>97</v>
      </c>
      <c r="AZ94" s="22" t="s">
        <v>97</v>
      </c>
      <c r="BA94" s="22" t="s">
        <v>97</v>
      </c>
      <c r="BB94" s="22" t="s">
        <v>97</v>
      </c>
      <c r="BC94" s="22" t="s">
        <v>97</v>
      </c>
    </row>
    <row r="95" spans="1:55" ht="36.75" customHeight="1" x14ac:dyDescent="0.25">
      <c r="A95" s="63" t="s">
        <v>140</v>
      </c>
      <c r="B95" s="68" t="s">
        <v>142</v>
      </c>
      <c r="C95" s="69" t="s">
        <v>143</v>
      </c>
      <c r="D95" s="110">
        <v>2.8985108739840002</v>
      </c>
      <c r="E95" s="61">
        <f t="shared" si="0"/>
        <v>0</v>
      </c>
      <c r="F95" s="61">
        <f t="shared" si="1"/>
        <v>0</v>
      </c>
      <c r="G95" s="61">
        <f t="shared" si="2"/>
        <v>0</v>
      </c>
      <c r="H95" s="61">
        <f t="shared" si="3"/>
        <v>0</v>
      </c>
      <c r="I95" s="61">
        <f t="shared" si="4"/>
        <v>0</v>
      </c>
      <c r="J95" s="61">
        <f t="shared" si="25"/>
        <v>0</v>
      </c>
      <c r="K95" s="61">
        <v>0</v>
      </c>
      <c r="L95" s="61">
        <v>0</v>
      </c>
      <c r="M95" s="61">
        <v>0</v>
      </c>
      <c r="N95" s="61">
        <v>0</v>
      </c>
      <c r="O95" s="61">
        <f>P95+Q95+R95+S95</f>
        <v>0</v>
      </c>
      <c r="P95" s="61">
        <v>0</v>
      </c>
      <c r="Q95" s="61">
        <v>0</v>
      </c>
      <c r="R95" s="61">
        <v>0</v>
      </c>
      <c r="S95" s="61">
        <v>0</v>
      </c>
      <c r="T95" s="62">
        <f t="shared" ref="T95:T117" si="101">U95+V95+W95+X95</f>
        <v>0</v>
      </c>
      <c r="U95" s="62">
        <v>0</v>
      </c>
      <c r="V95" s="62">
        <v>0</v>
      </c>
      <c r="W95" s="62">
        <v>0</v>
      </c>
      <c r="X95" s="62">
        <v>0</v>
      </c>
      <c r="Y95" s="62" t="s">
        <v>97</v>
      </c>
      <c r="Z95" s="62" t="s">
        <v>97</v>
      </c>
      <c r="AA95" s="62" t="s">
        <v>97</v>
      </c>
      <c r="AB95" s="62" t="s">
        <v>97</v>
      </c>
      <c r="AC95" s="62" t="s">
        <v>97</v>
      </c>
      <c r="AD95" s="61">
        <v>2.4154257283200002</v>
      </c>
      <c r="AE95" s="61">
        <f t="shared" si="15"/>
        <v>0</v>
      </c>
      <c r="AF95" s="61">
        <f t="shared" si="15"/>
        <v>0</v>
      </c>
      <c r="AG95" s="61">
        <f t="shared" si="15"/>
        <v>0</v>
      </c>
      <c r="AH95" s="61">
        <f t="shared" si="15"/>
        <v>0</v>
      </c>
      <c r="AI95" s="61">
        <f t="shared" ref="AI95:AI158" si="102">AN95+AS95+AX95</f>
        <v>0</v>
      </c>
      <c r="AJ95" s="61">
        <f t="shared" si="69"/>
        <v>0</v>
      </c>
      <c r="AK95" s="61">
        <v>0</v>
      </c>
      <c r="AL95" s="61">
        <v>0</v>
      </c>
      <c r="AM95" s="61">
        <v>0</v>
      </c>
      <c r="AN95" s="61">
        <v>0</v>
      </c>
      <c r="AO95" s="62">
        <f>AP95+AQ95+AR95+AS95</f>
        <v>0</v>
      </c>
      <c r="AP95" s="62">
        <v>0</v>
      </c>
      <c r="AQ95" s="62">
        <v>0</v>
      </c>
      <c r="AR95" s="62">
        <v>0</v>
      </c>
      <c r="AS95" s="62">
        <v>0</v>
      </c>
      <c r="AT95" s="97">
        <f t="shared" ref="AT95:AT116" si="103">AU95+AV95+AW95+AX95</f>
        <v>0</v>
      </c>
      <c r="AU95" s="62">
        <v>0</v>
      </c>
      <c r="AV95" s="62">
        <v>0</v>
      </c>
      <c r="AW95" s="62">
        <v>0</v>
      </c>
      <c r="AX95" s="62">
        <v>0</v>
      </c>
      <c r="AY95" s="62" t="s">
        <v>97</v>
      </c>
      <c r="AZ95" s="62" t="s">
        <v>97</v>
      </c>
      <c r="BA95" s="62" t="s">
        <v>97</v>
      </c>
      <c r="BB95" s="62" t="s">
        <v>97</v>
      </c>
      <c r="BC95" s="62" t="s">
        <v>97</v>
      </c>
    </row>
    <row r="96" spans="1:55" ht="41.25" customHeight="1" x14ac:dyDescent="0.25">
      <c r="A96" s="63" t="s">
        <v>140</v>
      </c>
      <c r="B96" s="70" t="s">
        <v>371</v>
      </c>
      <c r="C96" s="71" t="s">
        <v>273</v>
      </c>
      <c r="D96" s="110">
        <v>0</v>
      </c>
      <c r="E96" s="61">
        <f t="shared" si="0"/>
        <v>9.4923179999999996E-2</v>
      </c>
      <c r="F96" s="61">
        <f t="shared" si="1"/>
        <v>2.9454480000000016E-3</v>
      </c>
      <c r="G96" s="61">
        <f t="shared" si="2"/>
        <v>2.7981767999999997E-2</v>
      </c>
      <c r="H96" s="61">
        <f t="shared" si="3"/>
        <v>6.3995964000000002E-2</v>
      </c>
      <c r="I96" s="61">
        <f t="shared" si="4"/>
        <v>0</v>
      </c>
      <c r="J96" s="61">
        <f t="shared" si="25"/>
        <v>9.4923179999999996E-2</v>
      </c>
      <c r="K96" s="61">
        <v>2.9454480000000016E-3</v>
      </c>
      <c r="L96" s="61">
        <v>2.7981767999999997E-2</v>
      </c>
      <c r="M96" s="61">
        <v>6.3995964000000002E-2</v>
      </c>
      <c r="N96" s="61">
        <v>0</v>
      </c>
      <c r="O96" s="61">
        <f t="shared" ref="O96:O114" si="104">P96+Q96+R96+S96</f>
        <v>0</v>
      </c>
      <c r="P96" s="61">
        <v>0</v>
      </c>
      <c r="Q96" s="61">
        <v>0</v>
      </c>
      <c r="R96" s="61">
        <v>0</v>
      </c>
      <c r="S96" s="61">
        <v>0</v>
      </c>
      <c r="T96" s="62">
        <f t="shared" si="101"/>
        <v>0</v>
      </c>
      <c r="U96" s="62">
        <v>0</v>
      </c>
      <c r="V96" s="62">
        <v>0</v>
      </c>
      <c r="W96" s="62">
        <v>0</v>
      </c>
      <c r="X96" s="62">
        <v>0</v>
      </c>
      <c r="Y96" s="62" t="s">
        <v>97</v>
      </c>
      <c r="Z96" s="62" t="s">
        <v>97</v>
      </c>
      <c r="AA96" s="62" t="s">
        <v>97</v>
      </c>
      <c r="AB96" s="62" t="s">
        <v>97</v>
      </c>
      <c r="AC96" s="62" t="s">
        <v>97</v>
      </c>
      <c r="AD96" s="61">
        <f t="shared" ref="AD96:AD115" si="105">D96/1.2</f>
        <v>0</v>
      </c>
      <c r="AE96" s="61">
        <f t="shared" si="15"/>
        <v>9.6648110000000009E-2</v>
      </c>
      <c r="AF96" s="61">
        <f t="shared" si="15"/>
        <v>0.02</v>
      </c>
      <c r="AG96" s="61">
        <f t="shared" si="15"/>
        <v>2.3318140000000001E-2</v>
      </c>
      <c r="AH96" s="61">
        <f t="shared" si="15"/>
        <v>5.3329970000000004E-2</v>
      </c>
      <c r="AI96" s="61">
        <f t="shared" si="102"/>
        <v>0</v>
      </c>
      <c r="AJ96" s="61">
        <f t="shared" si="69"/>
        <v>9.6648110000000009E-2</v>
      </c>
      <c r="AK96" s="61">
        <v>0.02</v>
      </c>
      <c r="AL96" s="61">
        <v>2.3318140000000001E-2</v>
      </c>
      <c r="AM96" s="61">
        <v>5.3329970000000004E-2</v>
      </c>
      <c r="AN96" s="61">
        <v>0</v>
      </c>
      <c r="AO96" s="62">
        <f t="shared" ref="AO96:AO108" si="106">AP96+AQ96+AR96+AS96</f>
        <v>0</v>
      </c>
      <c r="AP96" s="62">
        <v>0</v>
      </c>
      <c r="AQ96" s="62">
        <v>0</v>
      </c>
      <c r="AR96" s="62">
        <v>0</v>
      </c>
      <c r="AS96" s="62">
        <v>0</v>
      </c>
      <c r="AT96" s="97">
        <f t="shared" si="103"/>
        <v>0</v>
      </c>
      <c r="AU96" s="62">
        <v>0</v>
      </c>
      <c r="AV96" s="62">
        <v>0</v>
      </c>
      <c r="AW96" s="62">
        <v>0</v>
      </c>
      <c r="AX96" s="62">
        <v>0</v>
      </c>
      <c r="AY96" s="62" t="s">
        <v>97</v>
      </c>
      <c r="AZ96" s="62" t="s">
        <v>97</v>
      </c>
      <c r="BA96" s="62" t="s">
        <v>97</v>
      </c>
      <c r="BB96" s="62" t="s">
        <v>97</v>
      </c>
      <c r="BC96" s="62" t="s">
        <v>97</v>
      </c>
    </row>
    <row r="97" spans="1:55" ht="41.25" customHeight="1" x14ac:dyDescent="0.25">
      <c r="A97" s="63" t="s">
        <v>140</v>
      </c>
      <c r="B97" s="70" t="s">
        <v>372</v>
      </c>
      <c r="C97" s="71" t="s">
        <v>307</v>
      </c>
      <c r="D97" s="110">
        <v>0</v>
      </c>
      <c r="E97" s="61">
        <f t="shared" si="0"/>
        <v>7.9978355999999987E-2</v>
      </c>
      <c r="F97" s="61">
        <f t="shared" si="1"/>
        <v>0</v>
      </c>
      <c r="G97" s="61">
        <f t="shared" si="2"/>
        <v>1.3600656000000001E-2</v>
      </c>
      <c r="H97" s="61">
        <f t="shared" si="3"/>
        <v>6.6377699999999984E-2</v>
      </c>
      <c r="I97" s="61">
        <f t="shared" si="4"/>
        <v>0</v>
      </c>
      <c r="J97" s="61">
        <f t="shared" si="25"/>
        <v>7.9978355999999987E-2</v>
      </c>
      <c r="K97" s="61">
        <v>0</v>
      </c>
      <c r="L97" s="61">
        <v>1.3600656000000001E-2</v>
      </c>
      <c r="M97" s="61">
        <v>6.6377699999999984E-2</v>
      </c>
      <c r="N97" s="61">
        <v>0</v>
      </c>
      <c r="O97" s="61">
        <f t="shared" si="104"/>
        <v>0</v>
      </c>
      <c r="P97" s="61">
        <v>0</v>
      </c>
      <c r="Q97" s="61">
        <v>0</v>
      </c>
      <c r="R97" s="61">
        <v>0</v>
      </c>
      <c r="S97" s="61">
        <v>0</v>
      </c>
      <c r="T97" s="62">
        <f t="shared" si="101"/>
        <v>0</v>
      </c>
      <c r="U97" s="62">
        <v>0</v>
      </c>
      <c r="V97" s="62">
        <v>0</v>
      </c>
      <c r="W97" s="62">
        <v>0</v>
      </c>
      <c r="X97" s="62">
        <v>0</v>
      </c>
      <c r="Y97" s="62" t="s">
        <v>97</v>
      </c>
      <c r="Z97" s="62" t="s">
        <v>97</v>
      </c>
      <c r="AA97" s="62" t="s">
        <v>97</v>
      </c>
      <c r="AB97" s="62" t="s">
        <v>97</v>
      </c>
      <c r="AC97" s="62" t="s">
        <v>97</v>
      </c>
      <c r="AD97" s="61">
        <f t="shared" si="105"/>
        <v>0</v>
      </c>
      <c r="AE97" s="61">
        <f t="shared" si="15"/>
        <v>0.16561472999999999</v>
      </c>
      <c r="AF97" s="61">
        <f t="shared" si="15"/>
        <v>6.6087710000000008E-2</v>
      </c>
      <c r="AG97" s="61">
        <f t="shared" si="15"/>
        <v>2.7712319999999999E-2</v>
      </c>
      <c r="AH97" s="61">
        <f t="shared" si="15"/>
        <v>7.1814699999999995E-2</v>
      </c>
      <c r="AI97" s="61">
        <f t="shared" si="102"/>
        <v>0</v>
      </c>
      <c r="AJ97" s="61">
        <f t="shared" si="69"/>
        <v>0.16561472999999999</v>
      </c>
      <c r="AK97" s="61">
        <v>6.6087710000000008E-2</v>
      </c>
      <c r="AL97" s="61">
        <v>2.7712319999999999E-2</v>
      </c>
      <c r="AM97" s="61">
        <v>7.1814699999999995E-2</v>
      </c>
      <c r="AN97" s="61">
        <v>0</v>
      </c>
      <c r="AO97" s="62">
        <f t="shared" si="106"/>
        <v>0</v>
      </c>
      <c r="AP97" s="62">
        <v>0</v>
      </c>
      <c r="AQ97" s="62">
        <v>0</v>
      </c>
      <c r="AR97" s="62">
        <v>0</v>
      </c>
      <c r="AS97" s="62">
        <v>0</v>
      </c>
      <c r="AT97" s="97">
        <f t="shared" si="103"/>
        <v>0</v>
      </c>
      <c r="AU97" s="62">
        <v>0</v>
      </c>
      <c r="AV97" s="62">
        <v>0</v>
      </c>
      <c r="AW97" s="62">
        <v>0</v>
      </c>
      <c r="AX97" s="62">
        <v>0</v>
      </c>
      <c r="AY97" s="62" t="s">
        <v>97</v>
      </c>
      <c r="AZ97" s="62" t="s">
        <v>97</v>
      </c>
      <c r="BA97" s="62" t="s">
        <v>97</v>
      </c>
      <c r="BB97" s="62" t="s">
        <v>97</v>
      </c>
      <c r="BC97" s="62" t="s">
        <v>97</v>
      </c>
    </row>
    <row r="98" spans="1:55" ht="41.25" customHeight="1" x14ac:dyDescent="0.25">
      <c r="A98" s="63" t="s">
        <v>140</v>
      </c>
      <c r="B98" s="70" t="s">
        <v>373</v>
      </c>
      <c r="C98" s="71" t="s">
        <v>305</v>
      </c>
      <c r="D98" s="110">
        <v>0</v>
      </c>
      <c r="E98" s="61">
        <f t="shared" si="0"/>
        <v>0.11273455200000002</v>
      </c>
      <c r="F98" s="61">
        <f t="shared" si="1"/>
        <v>0</v>
      </c>
      <c r="G98" s="61">
        <f t="shared" si="2"/>
        <v>4.0072212000000003E-2</v>
      </c>
      <c r="H98" s="61">
        <f t="shared" si="3"/>
        <v>7.2662340000000006E-2</v>
      </c>
      <c r="I98" s="61">
        <f t="shared" si="4"/>
        <v>0</v>
      </c>
      <c r="J98" s="61">
        <f t="shared" si="25"/>
        <v>0.11273455200000002</v>
      </c>
      <c r="K98" s="61">
        <v>0</v>
      </c>
      <c r="L98" s="61">
        <v>4.0072212000000003E-2</v>
      </c>
      <c r="M98" s="61">
        <v>7.2662340000000006E-2</v>
      </c>
      <c r="N98" s="61">
        <v>0</v>
      </c>
      <c r="O98" s="61">
        <f t="shared" si="104"/>
        <v>0</v>
      </c>
      <c r="P98" s="61">
        <v>0</v>
      </c>
      <c r="Q98" s="61">
        <v>0</v>
      </c>
      <c r="R98" s="61">
        <v>0</v>
      </c>
      <c r="S98" s="61">
        <v>0</v>
      </c>
      <c r="T98" s="62">
        <f t="shared" si="101"/>
        <v>0</v>
      </c>
      <c r="U98" s="62">
        <v>0</v>
      </c>
      <c r="V98" s="62">
        <v>0</v>
      </c>
      <c r="W98" s="62">
        <v>0</v>
      </c>
      <c r="X98" s="62">
        <v>0</v>
      </c>
      <c r="Y98" s="62" t="s">
        <v>97</v>
      </c>
      <c r="Z98" s="62" t="s">
        <v>97</v>
      </c>
      <c r="AA98" s="62" t="s">
        <v>97</v>
      </c>
      <c r="AB98" s="62" t="s">
        <v>97</v>
      </c>
      <c r="AC98" s="62" t="s">
        <v>97</v>
      </c>
      <c r="AD98" s="61">
        <f t="shared" si="105"/>
        <v>0</v>
      </c>
      <c r="AE98" s="61">
        <f t="shared" si="15"/>
        <v>9.3945460000000008E-2</v>
      </c>
      <c r="AF98" s="61">
        <f t="shared" si="15"/>
        <v>0</v>
      </c>
      <c r="AG98" s="61">
        <f t="shared" si="15"/>
        <v>3.3393510000000001E-2</v>
      </c>
      <c r="AH98" s="61">
        <f t="shared" si="15"/>
        <v>6.055195E-2</v>
      </c>
      <c r="AI98" s="61">
        <f t="shared" si="102"/>
        <v>0</v>
      </c>
      <c r="AJ98" s="61">
        <f t="shared" si="69"/>
        <v>9.3945460000000008E-2</v>
      </c>
      <c r="AK98" s="61">
        <v>0</v>
      </c>
      <c r="AL98" s="61">
        <v>3.3393510000000001E-2</v>
      </c>
      <c r="AM98" s="61">
        <v>6.055195E-2</v>
      </c>
      <c r="AN98" s="61">
        <v>0</v>
      </c>
      <c r="AO98" s="62">
        <f t="shared" si="106"/>
        <v>0</v>
      </c>
      <c r="AP98" s="62">
        <v>0</v>
      </c>
      <c r="AQ98" s="62">
        <v>0</v>
      </c>
      <c r="AR98" s="62">
        <v>0</v>
      </c>
      <c r="AS98" s="62">
        <v>0</v>
      </c>
      <c r="AT98" s="97">
        <f t="shared" si="103"/>
        <v>0</v>
      </c>
      <c r="AU98" s="62">
        <v>0</v>
      </c>
      <c r="AV98" s="62">
        <v>0</v>
      </c>
      <c r="AW98" s="62">
        <v>0</v>
      </c>
      <c r="AX98" s="62">
        <v>0</v>
      </c>
      <c r="AY98" s="62" t="s">
        <v>97</v>
      </c>
      <c r="AZ98" s="62" t="s">
        <v>97</v>
      </c>
      <c r="BA98" s="62" t="s">
        <v>97</v>
      </c>
      <c r="BB98" s="62" t="s">
        <v>97</v>
      </c>
      <c r="BC98" s="62" t="s">
        <v>97</v>
      </c>
    </row>
    <row r="99" spans="1:55" ht="41.25" customHeight="1" x14ac:dyDescent="0.25">
      <c r="A99" s="63" t="s">
        <v>140</v>
      </c>
      <c r="B99" s="70" t="s">
        <v>374</v>
      </c>
      <c r="C99" s="71" t="s">
        <v>279</v>
      </c>
      <c r="D99" s="110">
        <v>0</v>
      </c>
      <c r="E99" s="61">
        <f t="shared" ref="E99:E162" si="107">J99+O99+T99</f>
        <v>1.0154688E-2</v>
      </c>
      <c r="F99" s="61">
        <f t="shared" ref="F99:F162" si="108">K99+P99+U99</f>
        <v>0</v>
      </c>
      <c r="G99" s="61">
        <f t="shared" ref="G99:G162" si="109">L99+Q99+V99</f>
        <v>5.2789680000000002E-3</v>
      </c>
      <c r="H99" s="61">
        <f t="shared" ref="H99:H162" si="110">M99+R99+W99</f>
        <v>4.8757200000000001E-3</v>
      </c>
      <c r="I99" s="61">
        <f t="shared" si="4"/>
        <v>0</v>
      </c>
      <c r="J99" s="61">
        <f t="shared" si="25"/>
        <v>1.0154688E-2</v>
      </c>
      <c r="K99" s="61">
        <v>0</v>
      </c>
      <c r="L99" s="61">
        <v>5.2789680000000002E-3</v>
      </c>
      <c r="M99" s="61">
        <v>4.8757200000000001E-3</v>
      </c>
      <c r="N99" s="61">
        <v>0</v>
      </c>
      <c r="O99" s="61">
        <f t="shared" si="104"/>
        <v>0</v>
      </c>
      <c r="P99" s="61">
        <v>0</v>
      </c>
      <c r="Q99" s="61">
        <v>0</v>
      </c>
      <c r="R99" s="61">
        <v>0</v>
      </c>
      <c r="S99" s="61">
        <v>0</v>
      </c>
      <c r="T99" s="62">
        <f t="shared" si="101"/>
        <v>0</v>
      </c>
      <c r="U99" s="62">
        <v>0</v>
      </c>
      <c r="V99" s="62">
        <v>0</v>
      </c>
      <c r="W99" s="62">
        <v>0</v>
      </c>
      <c r="X99" s="62">
        <v>0</v>
      </c>
      <c r="Y99" s="62" t="s">
        <v>97</v>
      </c>
      <c r="Z99" s="62" t="s">
        <v>97</v>
      </c>
      <c r="AA99" s="62" t="s">
        <v>97</v>
      </c>
      <c r="AB99" s="62" t="s">
        <v>97</v>
      </c>
      <c r="AC99" s="62" t="s">
        <v>97</v>
      </c>
      <c r="AD99" s="61">
        <f t="shared" si="105"/>
        <v>0</v>
      </c>
      <c r="AE99" s="61">
        <f t="shared" si="15"/>
        <v>8.4622399999999993E-3</v>
      </c>
      <c r="AF99" s="61">
        <f t="shared" si="15"/>
        <v>0</v>
      </c>
      <c r="AG99" s="61">
        <f t="shared" si="15"/>
        <v>4.3991400000000002E-3</v>
      </c>
      <c r="AH99" s="61">
        <f t="shared" si="15"/>
        <v>4.0631E-3</v>
      </c>
      <c r="AI99" s="61">
        <f t="shared" si="102"/>
        <v>0</v>
      </c>
      <c r="AJ99" s="61">
        <f t="shared" si="69"/>
        <v>8.4622399999999993E-3</v>
      </c>
      <c r="AK99" s="61">
        <v>0</v>
      </c>
      <c r="AL99" s="61">
        <v>4.3991400000000002E-3</v>
      </c>
      <c r="AM99" s="61">
        <v>4.0631E-3</v>
      </c>
      <c r="AN99" s="61">
        <v>0</v>
      </c>
      <c r="AO99" s="62">
        <f t="shared" si="106"/>
        <v>0</v>
      </c>
      <c r="AP99" s="62">
        <v>0</v>
      </c>
      <c r="AQ99" s="62">
        <v>0</v>
      </c>
      <c r="AR99" s="62">
        <v>0</v>
      </c>
      <c r="AS99" s="62">
        <v>0</v>
      </c>
      <c r="AT99" s="97">
        <f t="shared" si="103"/>
        <v>0</v>
      </c>
      <c r="AU99" s="62">
        <v>0</v>
      </c>
      <c r="AV99" s="62">
        <v>0</v>
      </c>
      <c r="AW99" s="62">
        <v>0</v>
      </c>
      <c r="AX99" s="62">
        <v>0</v>
      </c>
      <c r="AY99" s="62" t="s">
        <v>97</v>
      </c>
      <c r="AZ99" s="62" t="s">
        <v>97</v>
      </c>
      <c r="BA99" s="62" t="s">
        <v>97</v>
      </c>
      <c r="BB99" s="62" t="s">
        <v>97</v>
      </c>
      <c r="BC99" s="62" t="s">
        <v>97</v>
      </c>
    </row>
    <row r="100" spans="1:55" ht="30.75" customHeight="1" x14ac:dyDescent="0.25">
      <c r="A100" s="63" t="s">
        <v>140</v>
      </c>
      <c r="B100" s="70" t="s">
        <v>375</v>
      </c>
      <c r="C100" s="71" t="s">
        <v>281</v>
      </c>
      <c r="D100" s="110">
        <v>0</v>
      </c>
      <c r="E100" s="61">
        <f t="shared" si="107"/>
        <v>5.9166047999999999E-2</v>
      </c>
      <c r="F100" s="61">
        <f t="shared" si="108"/>
        <v>2.0349599999999999E-2</v>
      </c>
      <c r="G100" s="61">
        <f t="shared" si="109"/>
        <v>8.7282239999999997E-3</v>
      </c>
      <c r="H100" s="61">
        <f t="shared" si="110"/>
        <v>3.0088223999999997E-2</v>
      </c>
      <c r="I100" s="61">
        <f t="shared" si="4"/>
        <v>0</v>
      </c>
      <c r="J100" s="61">
        <f t="shared" si="25"/>
        <v>2.0349599999999999E-2</v>
      </c>
      <c r="K100" s="61">
        <v>2.0349599999999999E-2</v>
      </c>
      <c r="L100" s="61">
        <v>0</v>
      </c>
      <c r="M100" s="61">
        <v>0</v>
      </c>
      <c r="N100" s="61">
        <v>0</v>
      </c>
      <c r="O100" s="61">
        <f t="shared" si="104"/>
        <v>3.8816447999999996E-2</v>
      </c>
      <c r="P100" s="61">
        <v>0</v>
      </c>
      <c r="Q100" s="61">
        <v>8.7282239999999997E-3</v>
      </c>
      <c r="R100" s="61">
        <v>3.0088223999999997E-2</v>
      </c>
      <c r="S100" s="61">
        <v>0</v>
      </c>
      <c r="T100" s="62">
        <f t="shared" si="101"/>
        <v>0</v>
      </c>
      <c r="U100" s="62">
        <v>0</v>
      </c>
      <c r="V100" s="62">
        <v>0</v>
      </c>
      <c r="W100" s="62">
        <v>0</v>
      </c>
      <c r="X100" s="62">
        <v>0</v>
      </c>
      <c r="Y100" s="62" t="s">
        <v>97</v>
      </c>
      <c r="Z100" s="62" t="s">
        <v>97</v>
      </c>
      <c r="AA100" s="62" t="s">
        <v>97</v>
      </c>
      <c r="AB100" s="62" t="s">
        <v>97</v>
      </c>
      <c r="AC100" s="62" t="s">
        <v>97</v>
      </c>
      <c r="AD100" s="61">
        <f t="shared" si="105"/>
        <v>0</v>
      </c>
      <c r="AE100" s="61">
        <f t="shared" ref="AE100:AH163" si="111">AJ100+AO100+AT100</f>
        <v>5.1739400000000005E-2</v>
      </c>
      <c r="AF100" s="61">
        <f t="shared" si="111"/>
        <v>1.9392360000000001E-2</v>
      </c>
      <c r="AG100" s="61">
        <f t="shared" si="111"/>
        <v>7.2735200000000003E-3</v>
      </c>
      <c r="AH100" s="61">
        <f t="shared" si="111"/>
        <v>2.5073519999999998E-2</v>
      </c>
      <c r="AI100" s="61">
        <f t="shared" si="102"/>
        <v>0</v>
      </c>
      <c r="AJ100" s="61">
        <f t="shared" si="69"/>
        <v>0</v>
      </c>
      <c r="AK100" s="61">
        <v>0</v>
      </c>
      <c r="AL100" s="61">
        <v>0</v>
      </c>
      <c r="AM100" s="61">
        <v>0</v>
      </c>
      <c r="AN100" s="61">
        <v>0</v>
      </c>
      <c r="AO100" s="62">
        <f t="shared" si="106"/>
        <v>5.1739400000000005E-2</v>
      </c>
      <c r="AP100" s="62">
        <v>1.9392360000000001E-2</v>
      </c>
      <c r="AQ100" s="62">
        <v>7.2735200000000003E-3</v>
      </c>
      <c r="AR100" s="62">
        <v>2.5073519999999998E-2</v>
      </c>
      <c r="AS100" s="62">
        <v>0</v>
      </c>
      <c r="AT100" s="97">
        <f t="shared" si="103"/>
        <v>0</v>
      </c>
      <c r="AU100" s="62">
        <v>0</v>
      </c>
      <c r="AV100" s="62">
        <v>0</v>
      </c>
      <c r="AW100" s="62">
        <v>0</v>
      </c>
      <c r="AX100" s="62">
        <v>0</v>
      </c>
      <c r="AY100" s="62" t="s">
        <v>97</v>
      </c>
      <c r="AZ100" s="62" t="s">
        <v>97</v>
      </c>
      <c r="BA100" s="62" t="s">
        <v>97</v>
      </c>
      <c r="BB100" s="62" t="s">
        <v>97</v>
      </c>
      <c r="BC100" s="62" t="s">
        <v>97</v>
      </c>
    </row>
    <row r="101" spans="1:55" ht="31.5" customHeight="1" x14ac:dyDescent="0.25">
      <c r="A101" s="63" t="s">
        <v>140</v>
      </c>
      <c r="B101" s="70" t="s">
        <v>376</v>
      </c>
      <c r="C101" s="71" t="s">
        <v>377</v>
      </c>
      <c r="D101" s="110">
        <v>0</v>
      </c>
      <c r="E101" s="61">
        <f t="shared" si="107"/>
        <v>2.3645999999999997E-2</v>
      </c>
      <c r="F101" s="61">
        <f t="shared" si="108"/>
        <v>2.3645999999999997E-2</v>
      </c>
      <c r="G101" s="61">
        <f t="shared" si="109"/>
        <v>0</v>
      </c>
      <c r="H101" s="61">
        <f t="shared" si="110"/>
        <v>0</v>
      </c>
      <c r="I101" s="61">
        <f t="shared" si="4"/>
        <v>0</v>
      </c>
      <c r="J101" s="61">
        <f t="shared" si="25"/>
        <v>2.3645999999999997E-2</v>
      </c>
      <c r="K101" s="61">
        <v>2.3645999999999997E-2</v>
      </c>
      <c r="L101" s="61">
        <v>0</v>
      </c>
      <c r="M101" s="61">
        <v>0</v>
      </c>
      <c r="N101" s="61">
        <v>0</v>
      </c>
      <c r="O101" s="61">
        <f t="shared" si="104"/>
        <v>0</v>
      </c>
      <c r="P101" s="61">
        <v>0</v>
      </c>
      <c r="Q101" s="61">
        <v>0</v>
      </c>
      <c r="R101" s="61">
        <v>0</v>
      </c>
      <c r="S101" s="61">
        <v>0</v>
      </c>
      <c r="T101" s="62">
        <f t="shared" si="101"/>
        <v>0</v>
      </c>
      <c r="U101" s="62">
        <v>0</v>
      </c>
      <c r="V101" s="62">
        <v>0</v>
      </c>
      <c r="W101" s="62">
        <v>0</v>
      </c>
      <c r="X101" s="62">
        <v>0</v>
      </c>
      <c r="Y101" s="62" t="s">
        <v>97</v>
      </c>
      <c r="Z101" s="62" t="s">
        <v>97</v>
      </c>
      <c r="AA101" s="62" t="s">
        <v>97</v>
      </c>
      <c r="AB101" s="62" t="s">
        <v>97</v>
      </c>
      <c r="AC101" s="62" t="s">
        <v>97</v>
      </c>
      <c r="AD101" s="61">
        <f t="shared" si="105"/>
        <v>0</v>
      </c>
      <c r="AE101" s="61">
        <f t="shared" si="111"/>
        <v>0</v>
      </c>
      <c r="AF101" s="61">
        <f t="shared" si="111"/>
        <v>0</v>
      </c>
      <c r="AG101" s="61">
        <f t="shared" si="111"/>
        <v>0</v>
      </c>
      <c r="AH101" s="61">
        <f t="shared" si="111"/>
        <v>0</v>
      </c>
      <c r="AI101" s="61">
        <f t="shared" si="102"/>
        <v>0</v>
      </c>
      <c r="AJ101" s="61">
        <f t="shared" si="69"/>
        <v>0</v>
      </c>
      <c r="AK101" s="61">
        <v>0</v>
      </c>
      <c r="AL101" s="61">
        <v>0</v>
      </c>
      <c r="AM101" s="61">
        <v>0</v>
      </c>
      <c r="AN101" s="61">
        <v>0</v>
      </c>
      <c r="AO101" s="62">
        <f t="shared" si="106"/>
        <v>0</v>
      </c>
      <c r="AP101" s="62">
        <v>0</v>
      </c>
      <c r="AQ101" s="62">
        <v>0</v>
      </c>
      <c r="AR101" s="62">
        <v>0</v>
      </c>
      <c r="AS101" s="62">
        <v>0</v>
      </c>
      <c r="AT101" s="97">
        <f t="shared" si="103"/>
        <v>0</v>
      </c>
      <c r="AU101" s="62">
        <v>0</v>
      </c>
      <c r="AV101" s="62">
        <v>0</v>
      </c>
      <c r="AW101" s="62">
        <v>0</v>
      </c>
      <c r="AX101" s="62">
        <v>0</v>
      </c>
      <c r="AY101" s="62" t="s">
        <v>97</v>
      </c>
      <c r="AZ101" s="62" t="s">
        <v>97</v>
      </c>
      <c r="BA101" s="62" t="s">
        <v>97</v>
      </c>
      <c r="BB101" s="62" t="s">
        <v>97</v>
      </c>
      <c r="BC101" s="62" t="s">
        <v>97</v>
      </c>
    </row>
    <row r="102" spans="1:55" ht="22.5" customHeight="1" x14ac:dyDescent="0.25">
      <c r="A102" s="63" t="s">
        <v>140</v>
      </c>
      <c r="B102" s="70" t="s">
        <v>378</v>
      </c>
      <c r="C102" s="71" t="s">
        <v>355</v>
      </c>
      <c r="D102" s="110">
        <v>0</v>
      </c>
      <c r="E102" s="61">
        <f t="shared" si="107"/>
        <v>0.10787787600000001</v>
      </c>
      <c r="F102" s="61">
        <f t="shared" si="108"/>
        <v>7.2840648000000008E-2</v>
      </c>
      <c r="G102" s="61">
        <f t="shared" si="109"/>
        <v>3.5037227999999997E-2</v>
      </c>
      <c r="H102" s="61">
        <f t="shared" si="110"/>
        <v>0</v>
      </c>
      <c r="I102" s="61">
        <f t="shared" si="4"/>
        <v>0</v>
      </c>
      <c r="J102" s="61">
        <f t="shared" si="25"/>
        <v>0.10787787600000001</v>
      </c>
      <c r="K102" s="61">
        <v>7.2840648000000008E-2</v>
      </c>
      <c r="L102" s="61">
        <v>3.5037227999999997E-2</v>
      </c>
      <c r="M102" s="61">
        <v>0</v>
      </c>
      <c r="N102" s="61">
        <v>0</v>
      </c>
      <c r="O102" s="61">
        <f t="shared" si="104"/>
        <v>0</v>
      </c>
      <c r="P102" s="61">
        <v>0</v>
      </c>
      <c r="Q102" s="61">
        <v>0</v>
      </c>
      <c r="R102" s="61">
        <v>0</v>
      </c>
      <c r="S102" s="61">
        <v>0</v>
      </c>
      <c r="T102" s="62">
        <f t="shared" si="101"/>
        <v>0</v>
      </c>
      <c r="U102" s="62">
        <v>0</v>
      </c>
      <c r="V102" s="62">
        <v>0</v>
      </c>
      <c r="W102" s="62">
        <v>0</v>
      </c>
      <c r="X102" s="62">
        <v>0</v>
      </c>
      <c r="Y102" s="62" t="s">
        <v>97</v>
      </c>
      <c r="Z102" s="62" t="s">
        <v>97</v>
      </c>
      <c r="AA102" s="62" t="s">
        <v>97</v>
      </c>
      <c r="AB102" s="62" t="s">
        <v>97</v>
      </c>
      <c r="AC102" s="62" t="s">
        <v>97</v>
      </c>
      <c r="AD102" s="61">
        <f t="shared" si="105"/>
        <v>0</v>
      </c>
      <c r="AE102" s="61">
        <f t="shared" si="111"/>
        <v>0</v>
      </c>
      <c r="AF102" s="61">
        <f t="shared" si="111"/>
        <v>0</v>
      </c>
      <c r="AG102" s="61">
        <f t="shared" si="111"/>
        <v>0</v>
      </c>
      <c r="AH102" s="61">
        <f t="shared" si="111"/>
        <v>0</v>
      </c>
      <c r="AI102" s="61">
        <f t="shared" si="102"/>
        <v>0</v>
      </c>
      <c r="AJ102" s="61">
        <f t="shared" si="69"/>
        <v>0</v>
      </c>
      <c r="AK102" s="61">
        <v>0</v>
      </c>
      <c r="AL102" s="61">
        <v>0</v>
      </c>
      <c r="AM102" s="61">
        <v>0</v>
      </c>
      <c r="AN102" s="61">
        <v>0</v>
      </c>
      <c r="AO102" s="62">
        <f t="shared" si="106"/>
        <v>0</v>
      </c>
      <c r="AP102" s="62">
        <v>0</v>
      </c>
      <c r="AQ102" s="62">
        <v>0</v>
      </c>
      <c r="AR102" s="62">
        <v>0</v>
      </c>
      <c r="AS102" s="62">
        <v>0</v>
      </c>
      <c r="AT102" s="97">
        <f t="shared" si="103"/>
        <v>0</v>
      </c>
      <c r="AU102" s="62">
        <v>0</v>
      </c>
      <c r="AV102" s="62">
        <v>0</v>
      </c>
      <c r="AW102" s="62">
        <v>0</v>
      </c>
      <c r="AX102" s="62">
        <v>0</v>
      </c>
      <c r="AY102" s="62" t="s">
        <v>97</v>
      </c>
      <c r="AZ102" s="62" t="s">
        <v>97</v>
      </c>
      <c r="BA102" s="62" t="s">
        <v>97</v>
      </c>
      <c r="BB102" s="62" t="s">
        <v>97</v>
      </c>
      <c r="BC102" s="62" t="s">
        <v>97</v>
      </c>
    </row>
    <row r="103" spans="1:55" ht="22.5" customHeight="1" x14ac:dyDescent="0.25">
      <c r="A103" s="63" t="s">
        <v>140</v>
      </c>
      <c r="B103" s="70" t="s">
        <v>379</v>
      </c>
      <c r="C103" s="71" t="s">
        <v>357</v>
      </c>
      <c r="D103" s="110">
        <v>0</v>
      </c>
      <c r="E103" s="61">
        <f t="shared" si="107"/>
        <v>5.6492472000000002E-2</v>
      </c>
      <c r="F103" s="61">
        <f t="shared" si="108"/>
        <v>2.8416432000000002E-2</v>
      </c>
      <c r="G103" s="61">
        <f t="shared" si="109"/>
        <v>2.807604E-2</v>
      </c>
      <c r="H103" s="61">
        <f t="shared" si="110"/>
        <v>0</v>
      </c>
      <c r="I103" s="61">
        <f t="shared" si="4"/>
        <v>0</v>
      </c>
      <c r="J103" s="61">
        <f t="shared" si="25"/>
        <v>5.6492472000000002E-2</v>
      </c>
      <c r="K103" s="61">
        <v>2.8416432000000002E-2</v>
      </c>
      <c r="L103" s="61">
        <v>2.807604E-2</v>
      </c>
      <c r="M103" s="61">
        <v>0</v>
      </c>
      <c r="N103" s="61">
        <v>0</v>
      </c>
      <c r="O103" s="61">
        <f t="shared" si="104"/>
        <v>0</v>
      </c>
      <c r="P103" s="61">
        <v>0</v>
      </c>
      <c r="Q103" s="61">
        <v>0</v>
      </c>
      <c r="R103" s="61">
        <v>0</v>
      </c>
      <c r="S103" s="61">
        <v>0</v>
      </c>
      <c r="T103" s="62">
        <f t="shared" si="101"/>
        <v>0</v>
      </c>
      <c r="U103" s="62">
        <v>0</v>
      </c>
      <c r="V103" s="62">
        <v>0</v>
      </c>
      <c r="W103" s="62">
        <v>0</v>
      </c>
      <c r="X103" s="62">
        <v>0</v>
      </c>
      <c r="Y103" s="62" t="s">
        <v>97</v>
      </c>
      <c r="Z103" s="62" t="s">
        <v>97</v>
      </c>
      <c r="AA103" s="62" t="s">
        <v>97</v>
      </c>
      <c r="AB103" s="62" t="s">
        <v>97</v>
      </c>
      <c r="AC103" s="62" t="s">
        <v>97</v>
      </c>
      <c r="AD103" s="61">
        <f t="shared" si="105"/>
        <v>0</v>
      </c>
      <c r="AE103" s="61">
        <f t="shared" si="111"/>
        <v>0</v>
      </c>
      <c r="AF103" s="61">
        <f t="shared" si="111"/>
        <v>0</v>
      </c>
      <c r="AG103" s="61">
        <f t="shared" si="111"/>
        <v>0</v>
      </c>
      <c r="AH103" s="61">
        <f t="shared" si="111"/>
        <v>0</v>
      </c>
      <c r="AI103" s="61">
        <f t="shared" si="102"/>
        <v>0</v>
      </c>
      <c r="AJ103" s="61">
        <f t="shared" si="69"/>
        <v>0</v>
      </c>
      <c r="AK103" s="61">
        <v>0</v>
      </c>
      <c r="AL103" s="61">
        <v>0</v>
      </c>
      <c r="AM103" s="61">
        <v>0</v>
      </c>
      <c r="AN103" s="61">
        <v>0</v>
      </c>
      <c r="AO103" s="62">
        <f t="shared" si="106"/>
        <v>0</v>
      </c>
      <c r="AP103" s="62">
        <v>0</v>
      </c>
      <c r="AQ103" s="62">
        <v>0</v>
      </c>
      <c r="AR103" s="62">
        <v>0</v>
      </c>
      <c r="AS103" s="62">
        <v>0</v>
      </c>
      <c r="AT103" s="97">
        <f t="shared" si="103"/>
        <v>0</v>
      </c>
      <c r="AU103" s="62">
        <v>0</v>
      </c>
      <c r="AV103" s="62">
        <v>0</v>
      </c>
      <c r="AW103" s="62">
        <v>0</v>
      </c>
      <c r="AX103" s="62">
        <v>0</v>
      </c>
      <c r="AY103" s="62" t="s">
        <v>97</v>
      </c>
      <c r="AZ103" s="62" t="s">
        <v>97</v>
      </c>
      <c r="BA103" s="62" t="s">
        <v>97</v>
      </c>
      <c r="BB103" s="62" t="s">
        <v>97</v>
      </c>
      <c r="BC103" s="62" t="s">
        <v>97</v>
      </c>
    </row>
    <row r="104" spans="1:55" ht="22.5" customHeight="1" x14ac:dyDescent="0.25">
      <c r="A104" s="63" t="s">
        <v>140</v>
      </c>
      <c r="B104" s="70" t="s">
        <v>380</v>
      </c>
      <c r="C104" s="71" t="s">
        <v>359</v>
      </c>
      <c r="D104" s="110">
        <v>0</v>
      </c>
      <c r="E104" s="61">
        <f t="shared" si="107"/>
        <v>5.1785639999999994E-2</v>
      </c>
      <c r="F104" s="61">
        <f t="shared" si="108"/>
        <v>2.3709599999999997E-2</v>
      </c>
      <c r="G104" s="61">
        <f t="shared" si="109"/>
        <v>2.807604E-2</v>
      </c>
      <c r="H104" s="61">
        <f t="shared" si="110"/>
        <v>0</v>
      </c>
      <c r="I104" s="61">
        <f t="shared" si="4"/>
        <v>0</v>
      </c>
      <c r="J104" s="61">
        <f t="shared" si="25"/>
        <v>5.1785639999999994E-2</v>
      </c>
      <c r="K104" s="61">
        <v>2.3709599999999997E-2</v>
      </c>
      <c r="L104" s="61">
        <v>2.807604E-2</v>
      </c>
      <c r="M104" s="61">
        <v>0</v>
      </c>
      <c r="N104" s="61">
        <v>0</v>
      </c>
      <c r="O104" s="61">
        <f t="shared" si="104"/>
        <v>0</v>
      </c>
      <c r="P104" s="61">
        <v>0</v>
      </c>
      <c r="Q104" s="61">
        <v>0</v>
      </c>
      <c r="R104" s="61">
        <v>0</v>
      </c>
      <c r="S104" s="61">
        <v>0</v>
      </c>
      <c r="T104" s="62">
        <f t="shared" si="101"/>
        <v>0</v>
      </c>
      <c r="U104" s="62">
        <v>0</v>
      </c>
      <c r="V104" s="62">
        <v>0</v>
      </c>
      <c r="W104" s="62">
        <v>0</v>
      </c>
      <c r="X104" s="62">
        <v>0</v>
      </c>
      <c r="Y104" s="62" t="s">
        <v>97</v>
      </c>
      <c r="Z104" s="62" t="s">
        <v>97</v>
      </c>
      <c r="AA104" s="62" t="s">
        <v>97</v>
      </c>
      <c r="AB104" s="62" t="s">
        <v>97</v>
      </c>
      <c r="AC104" s="62" t="s">
        <v>97</v>
      </c>
      <c r="AD104" s="61">
        <f t="shared" si="105"/>
        <v>0</v>
      </c>
      <c r="AE104" s="61">
        <f t="shared" si="111"/>
        <v>0</v>
      </c>
      <c r="AF104" s="61">
        <f t="shared" si="111"/>
        <v>0</v>
      </c>
      <c r="AG104" s="61">
        <f t="shared" si="111"/>
        <v>0</v>
      </c>
      <c r="AH104" s="61">
        <f t="shared" si="111"/>
        <v>0</v>
      </c>
      <c r="AI104" s="61">
        <f t="shared" si="102"/>
        <v>0</v>
      </c>
      <c r="AJ104" s="61">
        <f t="shared" si="69"/>
        <v>0</v>
      </c>
      <c r="AK104" s="61">
        <v>0</v>
      </c>
      <c r="AL104" s="61">
        <v>0</v>
      </c>
      <c r="AM104" s="61">
        <v>0</v>
      </c>
      <c r="AN104" s="61">
        <v>0</v>
      </c>
      <c r="AO104" s="62">
        <f t="shared" si="106"/>
        <v>0</v>
      </c>
      <c r="AP104" s="62">
        <v>0</v>
      </c>
      <c r="AQ104" s="62">
        <v>0</v>
      </c>
      <c r="AR104" s="62">
        <v>0</v>
      </c>
      <c r="AS104" s="62">
        <v>0</v>
      </c>
      <c r="AT104" s="97">
        <f t="shared" si="103"/>
        <v>0</v>
      </c>
      <c r="AU104" s="62">
        <v>0</v>
      </c>
      <c r="AV104" s="62">
        <v>0</v>
      </c>
      <c r="AW104" s="62">
        <v>0</v>
      </c>
      <c r="AX104" s="62">
        <v>0</v>
      </c>
      <c r="AY104" s="62" t="s">
        <v>97</v>
      </c>
      <c r="AZ104" s="62" t="s">
        <v>97</v>
      </c>
      <c r="BA104" s="62" t="s">
        <v>97</v>
      </c>
      <c r="BB104" s="62" t="s">
        <v>97</v>
      </c>
      <c r="BC104" s="62" t="s">
        <v>97</v>
      </c>
    </row>
    <row r="105" spans="1:55" ht="22.5" customHeight="1" x14ac:dyDescent="0.25">
      <c r="A105" s="63" t="s">
        <v>140</v>
      </c>
      <c r="B105" s="70" t="s">
        <v>381</v>
      </c>
      <c r="C105" s="71" t="s">
        <v>361</v>
      </c>
      <c r="D105" s="110">
        <v>0</v>
      </c>
      <c r="E105" s="61">
        <f t="shared" si="107"/>
        <v>2.9212319999999997E-3</v>
      </c>
      <c r="F105" s="61">
        <f t="shared" si="108"/>
        <v>2.9212319999999997E-3</v>
      </c>
      <c r="G105" s="61">
        <f t="shared" si="109"/>
        <v>0</v>
      </c>
      <c r="H105" s="61">
        <f t="shared" si="110"/>
        <v>0</v>
      </c>
      <c r="I105" s="61">
        <f t="shared" si="4"/>
        <v>0</v>
      </c>
      <c r="J105" s="61">
        <f t="shared" si="25"/>
        <v>2.9212319999999997E-3</v>
      </c>
      <c r="K105" s="61">
        <v>2.9212319999999997E-3</v>
      </c>
      <c r="L105" s="61">
        <v>0</v>
      </c>
      <c r="M105" s="61">
        <v>0</v>
      </c>
      <c r="N105" s="61">
        <v>0</v>
      </c>
      <c r="O105" s="61">
        <f t="shared" si="104"/>
        <v>0</v>
      </c>
      <c r="P105" s="61">
        <v>0</v>
      </c>
      <c r="Q105" s="61">
        <v>0</v>
      </c>
      <c r="R105" s="61">
        <v>0</v>
      </c>
      <c r="S105" s="61">
        <v>0</v>
      </c>
      <c r="T105" s="62">
        <f t="shared" si="101"/>
        <v>0</v>
      </c>
      <c r="U105" s="62">
        <v>0</v>
      </c>
      <c r="V105" s="62">
        <v>0</v>
      </c>
      <c r="W105" s="62">
        <v>0</v>
      </c>
      <c r="X105" s="62">
        <v>0</v>
      </c>
      <c r="Y105" s="62" t="s">
        <v>97</v>
      </c>
      <c r="Z105" s="62" t="s">
        <v>97</v>
      </c>
      <c r="AA105" s="62" t="s">
        <v>97</v>
      </c>
      <c r="AB105" s="62" t="s">
        <v>97</v>
      </c>
      <c r="AC105" s="62" t="s">
        <v>97</v>
      </c>
      <c r="AD105" s="61">
        <f t="shared" si="105"/>
        <v>0</v>
      </c>
      <c r="AE105" s="61">
        <f t="shared" si="111"/>
        <v>0</v>
      </c>
      <c r="AF105" s="61">
        <f t="shared" si="111"/>
        <v>0</v>
      </c>
      <c r="AG105" s="61">
        <f t="shared" si="111"/>
        <v>0</v>
      </c>
      <c r="AH105" s="61">
        <f t="shared" si="111"/>
        <v>0</v>
      </c>
      <c r="AI105" s="61">
        <f t="shared" si="102"/>
        <v>0</v>
      </c>
      <c r="AJ105" s="61">
        <f t="shared" si="69"/>
        <v>0</v>
      </c>
      <c r="AK105" s="61">
        <v>0</v>
      </c>
      <c r="AL105" s="61">
        <v>0</v>
      </c>
      <c r="AM105" s="61">
        <v>0</v>
      </c>
      <c r="AN105" s="61">
        <v>0</v>
      </c>
      <c r="AO105" s="62">
        <f>AP105+AQ105+AR105+AS105</f>
        <v>0</v>
      </c>
      <c r="AP105" s="62">
        <v>0</v>
      </c>
      <c r="AQ105" s="62">
        <v>0</v>
      </c>
      <c r="AR105" s="62">
        <v>0</v>
      </c>
      <c r="AS105" s="62">
        <v>0</v>
      </c>
      <c r="AT105" s="97">
        <f t="shared" si="103"/>
        <v>0</v>
      </c>
      <c r="AU105" s="62">
        <v>0</v>
      </c>
      <c r="AV105" s="62">
        <v>0</v>
      </c>
      <c r="AW105" s="62">
        <v>0</v>
      </c>
      <c r="AX105" s="62">
        <v>0</v>
      </c>
      <c r="AY105" s="62" t="s">
        <v>97</v>
      </c>
      <c r="AZ105" s="62" t="s">
        <v>97</v>
      </c>
      <c r="BA105" s="62" t="s">
        <v>97</v>
      </c>
      <c r="BB105" s="62" t="s">
        <v>97</v>
      </c>
      <c r="BC105" s="62" t="s">
        <v>97</v>
      </c>
    </row>
    <row r="106" spans="1:55" ht="22.5" customHeight="1" x14ac:dyDescent="0.25">
      <c r="A106" s="63" t="s">
        <v>140</v>
      </c>
      <c r="B106" s="70" t="s">
        <v>382</v>
      </c>
      <c r="C106" s="71" t="s">
        <v>362</v>
      </c>
      <c r="D106" s="110">
        <v>0</v>
      </c>
      <c r="E106" s="61">
        <f t="shared" si="107"/>
        <v>5.4000000000000001E-4</v>
      </c>
      <c r="F106" s="61">
        <f t="shared" si="108"/>
        <v>5.4000000000000001E-4</v>
      </c>
      <c r="G106" s="61">
        <f t="shared" si="109"/>
        <v>0</v>
      </c>
      <c r="H106" s="61">
        <f t="shared" si="110"/>
        <v>0</v>
      </c>
      <c r="I106" s="61">
        <f t="shared" si="4"/>
        <v>0</v>
      </c>
      <c r="J106" s="61">
        <f t="shared" si="25"/>
        <v>5.4000000000000001E-4</v>
      </c>
      <c r="K106" s="61">
        <v>5.4000000000000001E-4</v>
      </c>
      <c r="L106" s="61">
        <v>0</v>
      </c>
      <c r="M106" s="61">
        <v>0</v>
      </c>
      <c r="N106" s="61">
        <v>0</v>
      </c>
      <c r="O106" s="61">
        <f t="shared" si="104"/>
        <v>0</v>
      </c>
      <c r="P106" s="61">
        <v>0</v>
      </c>
      <c r="Q106" s="61">
        <v>0</v>
      </c>
      <c r="R106" s="61">
        <v>0</v>
      </c>
      <c r="S106" s="61">
        <v>0</v>
      </c>
      <c r="T106" s="62">
        <f t="shared" si="101"/>
        <v>0</v>
      </c>
      <c r="U106" s="62">
        <v>0</v>
      </c>
      <c r="V106" s="62">
        <v>0</v>
      </c>
      <c r="W106" s="62">
        <v>0</v>
      </c>
      <c r="X106" s="62">
        <v>0</v>
      </c>
      <c r="Y106" s="62" t="s">
        <v>97</v>
      </c>
      <c r="Z106" s="62" t="s">
        <v>97</v>
      </c>
      <c r="AA106" s="62" t="s">
        <v>97</v>
      </c>
      <c r="AB106" s="62" t="s">
        <v>97</v>
      </c>
      <c r="AC106" s="62" t="s">
        <v>97</v>
      </c>
      <c r="AD106" s="61">
        <f t="shared" si="105"/>
        <v>0</v>
      </c>
      <c r="AE106" s="61">
        <f t="shared" si="111"/>
        <v>0</v>
      </c>
      <c r="AF106" s="61">
        <f t="shared" si="111"/>
        <v>0</v>
      </c>
      <c r="AG106" s="61">
        <f t="shared" si="111"/>
        <v>0</v>
      </c>
      <c r="AH106" s="61">
        <f t="shared" si="111"/>
        <v>0</v>
      </c>
      <c r="AI106" s="61">
        <f t="shared" si="102"/>
        <v>0</v>
      </c>
      <c r="AJ106" s="61">
        <f t="shared" si="69"/>
        <v>0</v>
      </c>
      <c r="AK106" s="61">
        <v>0</v>
      </c>
      <c r="AL106" s="61">
        <v>0</v>
      </c>
      <c r="AM106" s="61">
        <v>0</v>
      </c>
      <c r="AN106" s="61">
        <v>0</v>
      </c>
      <c r="AO106" s="62">
        <f t="shared" si="106"/>
        <v>0</v>
      </c>
      <c r="AP106" s="62">
        <v>0</v>
      </c>
      <c r="AQ106" s="62">
        <v>0</v>
      </c>
      <c r="AR106" s="62">
        <v>0</v>
      </c>
      <c r="AS106" s="62">
        <v>0</v>
      </c>
      <c r="AT106" s="97">
        <f t="shared" si="103"/>
        <v>0</v>
      </c>
      <c r="AU106" s="62">
        <v>0</v>
      </c>
      <c r="AV106" s="62">
        <v>0</v>
      </c>
      <c r="AW106" s="62">
        <v>0</v>
      </c>
      <c r="AX106" s="62">
        <v>0</v>
      </c>
      <c r="AY106" s="62" t="s">
        <v>97</v>
      </c>
      <c r="AZ106" s="62" t="s">
        <v>97</v>
      </c>
      <c r="BA106" s="62" t="s">
        <v>97</v>
      </c>
      <c r="BB106" s="62" t="s">
        <v>97</v>
      </c>
      <c r="BC106" s="62" t="s">
        <v>97</v>
      </c>
    </row>
    <row r="107" spans="1:55" ht="22.5" customHeight="1" x14ac:dyDescent="0.25">
      <c r="A107" s="63" t="s">
        <v>140</v>
      </c>
      <c r="B107" s="70" t="s">
        <v>383</v>
      </c>
      <c r="C107" s="71" t="s">
        <v>364</v>
      </c>
      <c r="D107" s="110">
        <v>0</v>
      </c>
      <c r="E107" s="61">
        <f t="shared" si="107"/>
        <v>2.7120168E-2</v>
      </c>
      <c r="F107" s="61">
        <f t="shared" si="108"/>
        <v>3.4012320000000001E-3</v>
      </c>
      <c r="G107" s="61">
        <f t="shared" si="109"/>
        <v>2.3718935999999999E-2</v>
      </c>
      <c r="H107" s="61">
        <f t="shared" si="110"/>
        <v>0</v>
      </c>
      <c r="I107" s="61">
        <f t="shared" si="4"/>
        <v>0</v>
      </c>
      <c r="J107" s="61">
        <f t="shared" si="25"/>
        <v>2.7120168E-2</v>
      </c>
      <c r="K107" s="61">
        <v>3.4012320000000001E-3</v>
      </c>
      <c r="L107" s="61">
        <v>2.3718935999999999E-2</v>
      </c>
      <c r="M107" s="61">
        <v>0</v>
      </c>
      <c r="N107" s="61">
        <v>0</v>
      </c>
      <c r="O107" s="61">
        <f t="shared" si="104"/>
        <v>0</v>
      </c>
      <c r="P107" s="61">
        <v>0</v>
      </c>
      <c r="Q107" s="61">
        <v>0</v>
      </c>
      <c r="R107" s="61">
        <v>0</v>
      </c>
      <c r="S107" s="61">
        <v>0</v>
      </c>
      <c r="T107" s="62">
        <f t="shared" si="101"/>
        <v>0</v>
      </c>
      <c r="U107" s="62">
        <v>0</v>
      </c>
      <c r="V107" s="62">
        <v>0</v>
      </c>
      <c r="W107" s="62">
        <v>0</v>
      </c>
      <c r="X107" s="62">
        <v>0</v>
      </c>
      <c r="Y107" s="62" t="s">
        <v>97</v>
      </c>
      <c r="Z107" s="62" t="s">
        <v>97</v>
      </c>
      <c r="AA107" s="62" t="s">
        <v>97</v>
      </c>
      <c r="AB107" s="62" t="s">
        <v>97</v>
      </c>
      <c r="AC107" s="62" t="s">
        <v>97</v>
      </c>
      <c r="AD107" s="61">
        <f t="shared" si="105"/>
        <v>0</v>
      </c>
      <c r="AE107" s="61">
        <f t="shared" si="111"/>
        <v>0</v>
      </c>
      <c r="AF107" s="61">
        <f t="shared" si="111"/>
        <v>0</v>
      </c>
      <c r="AG107" s="61">
        <f t="shared" si="111"/>
        <v>0</v>
      </c>
      <c r="AH107" s="61">
        <f t="shared" si="111"/>
        <v>0</v>
      </c>
      <c r="AI107" s="61">
        <f t="shared" si="102"/>
        <v>0</v>
      </c>
      <c r="AJ107" s="61">
        <f t="shared" si="69"/>
        <v>0</v>
      </c>
      <c r="AK107" s="61">
        <v>0</v>
      </c>
      <c r="AL107" s="61">
        <v>0</v>
      </c>
      <c r="AM107" s="61">
        <v>0</v>
      </c>
      <c r="AN107" s="61">
        <v>0</v>
      </c>
      <c r="AO107" s="62">
        <f t="shared" si="106"/>
        <v>0</v>
      </c>
      <c r="AP107" s="62">
        <v>0</v>
      </c>
      <c r="AQ107" s="62">
        <v>0</v>
      </c>
      <c r="AR107" s="62">
        <v>0</v>
      </c>
      <c r="AS107" s="62">
        <v>0</v>
      </c>
      <c r="AT107" s="97">
        <f t="shared" si="103"/>
        <v>0</v>
      </c>
      <c r="AU107" s="62">
        <v>0</v>
      </c>
      <c r="AV107" s="62">
        <v>0</v>
      </c>
      <c r="AW107" s="62">
        <v>0</v>
      </c>
      <c r="AX107" s="62">
        <v>0</v>
      </c>
      <c r="AY107" s="62" t="s">
        <v>97</v>
      </c>
      <c r="AZ107" s="62" t="s">
        <v>97</v>
      </c>
      <c r="BA107" s="62" t="s">
        <v>97</v>
      </c>
      <c r="BB107" s="62" t="s">
        <v>97</v>
      </c>
      <c r="BC107" s="62" t="s">
        <v>97</v>
      </c>
    </row>
    <row r="108" spans="1:55" ht="22.5" customHeight="1" x14ac:dyDescent="0.25">
      <c r="A108" s="63" t="s">
        <v>140</v>
      </c>
      <c r="B108" s="70" t="s">
        <v>384</v>
      </c>
      <c r="C108" s="71" t="s">
        <v>385</v>
      </c>
      <c r="D108" s="110">
        <v>0</v>
      </c>
      <c r="E108" s="61">
        <f t="shared" si="107"/>
        <v>2.8310783999999999E-2</v>
      </c>
      <c r="F108" s="61">
        <f t="shared" si="108"/>
        <v>4.5918479999999999E-3</v>
      </c>
      <c r="G108" s="61">
        <f t="shared" si="109"/>
        <v>2.3718935999999999E-2</v>
      </c>
      <c r="H108" s="61">
        <f t="shared" si="110"/>
        <v>0</v>
      </c>
      <c r="I108" s="61">
        <f t="shared" si="4"/>
        <v>0</v>
      </c>
      <c r="J108" s="61">
        <f t="shared" si="25"/>
        <v>2.8310783999999999E-2</v>
      </c>
      <c r="K108" s="61">
        <v>4.5918479999999999E-3</v>
      </c>
      <c r="L108" s="61">
        <v>2.3718935999999999E-2</v>
      </c>
      <c r="M108" s="61">
        <v>0</v>
      </c>
      <c r="N108" s="61">
        <v>0</v>
      </c>
      <c r="O108" s="61">
        <f t="shared" si="104"/>
        <v>0</v>
      </c>
      <c r="P108" s="61">
        <v>0</v>
      </c>
      <c r="Q108" s="61">
        <v>0</v>
      </c>
      <c r="R108" s="61">
        <v>0</v>
      </c>
      <c r="S108" s="61">
        <v>0</v>
      </c>
      <c r="T108" s="62">
        <f t="shared" si="101"/>
        <v>0</v>
      </c>
      <c r="U108" s="62">
        <v>0</v>
      </c>
      <c r="V108" s="62">
        <v>0</v>
      </c>
      <c r="W108" s="62">
        <v>0</v>
      </c>
      <c r="X108" s="62">
        <v>0</v>
      </c>
      <c r="Y108" s="62" t="s">
        <v>97</v>
      </c>
      <c r="Z108" s="62" t="s">
        <v>97</v>
      </c>
      <c r="AA108" s="62" t="s">
        <v>97</v>
      </c>
      <c r="AB108" s="62" t="s">
        <v>97</v>
      </c>
      <c r="AC108" s="62" t="s">
        <v>97</v>
      </c>
      <c r="AD108" s="61">
        <f t="shared" si="105"/>
        <v>0</v>
      </c>
      <c r="AE108" s="61">
        <f t="shared" si="111"/>
        <v>0</v>
      </c>
      <c r="AF108" s="61">
        <f t="shared" si="111"/>
        <v>0</v>
      </c>
      <c r="AG108" s="61">
        <f t="shared" si="111"/>
        <v>0</v>
      </c>
      <c r="AH108" s="61">
        <f t="shared" si="111"/>
        <v>0</v>
      </c>
      <c r="AI108" s="61">
        <f t="shared" si="102"/>
        <v>0</v>
      </c>
      <c r="AJ108" s="61">
        <f t="shared" si="69"/>
        <v>0</v>
      </c>
      <c r="AK108" s="61">
        <v>0</v>
      </c>
      <c r="AL108" s="61">
        <v>0</v>
      </c>
      <c r="AM108" s="61">
        <v>0</v>
      </c>
      <c r="AN108" s="61">
        <v>0</v>
      </c>
      <c r="AO108" s="62">
        <f t="shared" si="106"/>
        <v>0</v>
      </c>
      <c r="AP108" s="62">
        <v>0</v>
      </c>
      <c r="AQ108" s="62">
        <v>0</v>
      </c>
      <c r="AR108" s="62">
        <v>0</v>
      </c>
      <c r="AS108" s="62">
        <v>0</v>
      </c>
      <c r="AT108" s="97">
        <f t="shared" si="103"/>
        <v>0</v>
      </c>
      <c r="AU108" s="62">
        <v>0</v>
      </c>
      <c r="AV108" s="62">
        <v>0</v>
      </c>
      <c r="AW108" s="62">
        <v>0</v>
      </c>
      <c r="AX108" s="62">
        <v>0</v>
      </c>
      <c r="AY108" s="62" t="s">
        <v>97</v>
      </c>
      <c r="AZ108" s="62" t="s">
        <v>97</v>
      </c>
      <c r="BA108" s="62" t="s">
        <v>97</v>
      </c>
      <c r="BB108" s="62" t="s">
        <v>97</v>
      </c>
      <c r="BC108" s="62" t="s">
        <v>97</v>
      </c>
    </row>
    <row r="109" spans="1:55" ht="41.25" customHeight="1" x14ac:dyDescent="0.25">
      <c r="A109" s="63" t="s">
        <v>140</v>
      </c>
      <c r="B109" s="70" t="s">
        <v>492</v>
      </c>
      <c r="C109" s="71" t="s">
        <v>281</v>
      </c>
      <c r="D109" s="110">
        <v>0</v>
      </c>
      <c r="E109" s="61">
        <f t="shared" si="107"/>
        <v>8.4656700000000001E-2</v>
      </c>
      <c r="F109" s="61">
        <f t="shared" si="108"/>
        <v>0</v>
      </c>
      <c r="G109" s="61">
        <f t="shared" si="109"/>
        <v>2.2708884000000002E-2</v>
      </c>
      <c r="H109" s="61">
        <f t="shared" si="110"/>
        <v>6.1947815999999996E-2</v>
      </c>
      <c r="I109" s="61">
        <f t="shared" si="4"/>
        <v>0</v>
      </c>
      <c r="J109" s="61">
        <f t="shared" si="25"/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f t="shared" si="104"/>
        <v>8.4656700000000001E-2</v>
      </c>
      <c r="P109" s="61">
        <v>0</v>
      </c>
      <c r="Q109" s="61">
        <v>2.2708884000000002E-2</v>
      </c>
      <c r="R109" s="61">
        <v>6.1947815999999996E-2</v>
      </c>
      <c r="S109" s="61">
        <v>0</v>
      </c>
      <c r="T109" s="62">
        <f t="shared" si="101"/>
        <v>0</v>
      </c>
      <c r="U109" s="62">
        <v>0</v>
      </c>
      <c r="V109" s="62">
        <v>0</v>
      </c>
      <c r="W109" s="62">
        <v>0</v>
      </c>
      <c r="X109" s="62">
        <v>0</v>
      </c>
      <c r="Y109" s="62" t="s">
        <v>97</v>
      </c>
      <c r="Z109" s="62" t="s">
        <v>97</v>
      </c>
      <c r="AA109" s="62" t="s">
        <v>97</v>
      </c>
      <c r="AB109" s="62" t="s">
        <v>97</v>
      </c>
      <c r="AC109" s="62" t="s">
        <v>97</v>
      </c>
      <c r="AD109" s="61">
        <f t="shared" si="105"/>
        <v>0</v>
      </c>
      <c r="AE109" s="61">
        <f t="shared" si="111"/>
        <v>7.0547250000000006E-2</v>
      </c>
      <c r="AF109" s="61">
        <f t="shared" si="111"/>
        <v>0</v>
      </c>
      <c r="AG109" s="61">
        <f t="shared" si="111"/>
        <v>1.8924070000000001E-2</v>
      </c>
      <c r="AH109" s="61">
        <f t="shared" si="111"/>
        <v>5.1623179999999998E-2</v>
      </c>
      <c r="AI109" s="61">
        <f t="shared" si="102"/>
        <v>0</v>
      </c>
      <c r="AJ109" s="61">
        <f t="shared" si="69"/>
        <v>0</v>
      </c>
      <c r="AK109" s="61">
        <v>0</v>
      </c>
      <c r="AL109" s="61">
        <v>0</v>
      </c>
      <c r="AM109" s="61">
        <v>0</v>
      </c>
      <c r="AN109" s="61">
        <v>0</v>
      </c>
      <c r="AO109" s="62">
        <f>AP109+AQ109+AR109+AS109</f>
        <v>7.0547250000000006E-2</v>
      </c>
      <c r="AP109" s="62">
        <v>0</v>
      </c>
      <c r="AQ109" s="62">
        <v>1.8924070000000001E-2</v>
      </c>
      <c r="AR109" s="62">
        <v>5.1623179999999998E-2</v>
      </c>
      <c r="AS109" s="62">
        <v>0</v>
      </c>
      <c r="AT109" s="97">
        <f t="shared" si="103"/>
        <v>0</v>
      </c>
      <c r="AU109" s="62">
        <v>0</v>
      </c>
      <c r="AV109" s="62">
        <v>0</v>
      </c>
      <c r="AW109" s="62">
        <v>0</v>
      </c>
      <c r="AX109" s="62">
        <v>0</v>
      </c>
      <c r="AY109" s="62" t="s">
        <v>97</v>
      </c>
      <c r="AZ109" s="62" t="s">
        <v>97</v>
      </c>
      <c r="BA109" s="62" t="s">
        <v>97</v>
      </c>
      <c r="BB109" s="62" t="s">
        <v>97</v>
      </c>
      <c r="BC109" s="62" t="s">
        <v>97</v>
      </c>
    </row>
    <row r="110" spans="1:55" ht="41.25" customHeight="1" x14ac:dyDescent="0.25">
      <c r="A110" s="63" t="s">
        <v>140</v>
      </c>
      <c r="B110" s="70" t="s">
        <v>651</v>
      </c>
      <c r="C110" s="71" t="s">
        <v>285</v>
      </c>
      <c r="D110" s="110">
        <v>0</v>
      </c>
      <c r="E110" s="61">
        <f t="shared" si="107"/>
        <v>1.0646052E-2</v>
      </c>
      <c r="F110" s="61">
        <f t="shared" si="108"/>
        <v>0</v>
      </c>
      <c r="G110" s="61">
        <f t="shared" si="109"/>
        <v>4.6936080000000002E-3</v>
      </c>
      <c r="H110" s="61">
        <f t="shared" si="110"/>
        <v>5.9524440000000003E-3</v>
      </c>
      <c r="I110" s="61">
        <f t="shared" si="4"/>
        <v>0</v>
      </c>
      <c r="J110" s="61">
        <f t="shared" si="25"/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f t="shared" si="104"/>
        <v>1.0646052E-2</v>
      </c>
      <c r="P110" s="61">
        <v>0</v>
      </c>
      <c r="Q110" s="61">
        <v>4.6936080000000002E-3</v>
      </c>
      <c r="R110" s="61">
        <v>5.9524440000000003E-3</v>
      </c>
      <c r="S110" s="61">
        <v>0</v>
      </c>
      <c r="T110" s="62">
        <f t="shared" si="101"/>
        <v>0</v>
      </c>
      <c r="U110" s="62">
        <v>0</v>
      </c>
      <c r="V110" s="62">
        <v>0</v>
      </c>
      <c r="W110" s="62">
        <v>0</v>
      </c>
      <c r="X110" s="62">
        <v>0</v>
      </c>
      <c r="Y110" s="62" t="s">
        <v>97</v>
      </c>
      <c r="Z110" s="62" t="s">
        <v>97</v>
      </c>
      <c r="AA110" s="62" t="s">
        <v>97</v>
      </c>
      <c r="AB110" s="62" t="s">
        <v>97</v>
      </c>
      <c r="AC110" s="62" t="s">
        <v>97</v>
      </c>
      <c r="AD110" s="61">
        <f t="shared" si="105"/>
        <v>0</v>
      </c>
      <c r="AE110" s="61">
        <f t="shared" si="111"/>
        <v>8.8717100000000014E-3</v>
      </c>
      <c r="AF110" s="61">
        <f t="shared" si="111"/>
        <v>0</v>
      </c>
      <c r="AG110" s="61">
        <f t="shared" si="111"/>
        <v>3.9113400000000001E-3</v>
      </c>
      <c r="AH110" s="61">
        <f t="shared" si="111"/>
        <v>4.9603700000000004E-3</v>
      </c>
      <c r="AI110" s="61">
        <f t="shared" si="102"/>
        <v>0</v>
      </c>
      <c r="AJ110" s="61">
        <f t="shared" si="69"/>
        <v>0</v>
      </c>
      <c r="AK110" s="61">
        <v>0</v>
      </c>
      <c r="AL110" s="61">
        <v>0</v>
      </c>
      <c r="AM110" s="61">
        <v>0</v>
      </c>
      <c r="AN110" s="61">
        <v>0</v>
      </c>
      <c r="AO110" s="62">
        <f>AP110+AQ110+AR110+AS110</f>
        <v>8.8717100000000014E-3</v>
      </c>
      <c r="AP110" s="62">
        <v>0</v>
      </c>
      <c r="AQ110" s="62">
        <v>3.9113400000000001E-3</v>
      </c>
      <c r="AR110" s="62">
        <v>4.9603700000000004E-3</v>
      </c>
      <c r="AS110" s="62">
        <v>0</v>
      </c>
      <c r="AT110" s="97">
        <f t="shared" si="103"/>
        <v>0</v>
      </c>
      <c r="AU110" s="62">
        <v>0</v>
      </c>
      <c r="AV110" s="62">
        <v>0</v>
      </c>
      <c r="AW110" s="62">
        <v>0</v>
      </c>
      <c r="AX110" s="62">
        <v>0</v>
      </c>
      <c r="AY110" s="62" t="s">
        <v>97</v>
      </c>
      <c r="AZ110" s="62" t="s">
        <v>97</v>
      </c>
      <c r="BA110" s="62" t="s">
        <v>97</v>
      </c>
      <c r="BB110" s="62" t="s">
        <v>97</v>
      </c>
      <c r="BC110" s="62" t="s">
        <v>97</v>
      </c>
    </row>
    <row r="111" spans="1:55" ht="41.25" customHeight="1" x14ac:dyDescent="0.25">
      <c r="A111" s="63" t="s">
        <v>140</v>
      </c>
      <c r="B111" s="70" t="s">
        <v>697</v>
      </c>
      <c r="C111" s="71" t="s">
        <v>493</v>
      </c>
      <c r="D111" s="110">
        <v>0</v>
      </c>
      <c r="E111" s="61">
        <f t="shared" si="107"/>
        <v>1.9575599999999995E-2</v>
      </c>
      <c r="F111" s="61">
        <f t="shared" si="108"/>
        <v>1.9575599999999995E-2</v>
      </c>
      <c r="G111" s="61">
        <f t="shared" si="109"/>
        <v>0</v>
      </c>
      <c r="H111" s="61">
        <f t="shared" si="110"/>
        <v>0</v>
      </c>
      <c r="I111" s="61">
        <f t="shared" ref="I111:I159" si="112">N111+S111</f>
        <v>0</v>
      </c>
      <c r="J111" s="61">
        <f t="shared" si="25"/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f t="shared" si="104"/>
        <v>1.9575599999999995E-2</v>
      </c>
      <c r="P111" s="61">
        <v>1.9575599999999995E-2</v>
      </c>
      <c r="Q111" s="61">
        <v>0</v>
      </c>
      <c r="R111" s="61">
        <v>0</v>
      </c>
      <c r="S111" s="61">
        <v>0</v>
      </c>
      <c r="T111" s="62">
        <f t="shared" si="101"/>
        <v>0</v>
      </c>
      <c r="U111" s="62">
        <v>0</v>
      </c>
      <c r="V111" s="62">
        <v>0</v>
      </c>
      <c r="W111" s="62">
        <v>0</v>
      </c>
      <c r="X111" s="62">
        <v>0</v>
      </c>
      <c r="Y111" s="62" t="s">
        <v>97</v>
      </c>
      <c r="Z111" s="62" t="s">
        <v>97</v>
      </c>
      <c r="AA111" s="62" t="s">
        <v>97</v>
      </c>
      <c r="AB111" s="62" t="s">
        <v>97</v>
      </c>
      <c r="AC111" s="62" t="s">
        <v>97</v>
      </c>
      <c r="AD111" s="61">
        <f t="shared" si="105"/>
        <v>0</v>
      </c>
      <c r="AE111" s="61">
        <f t="shared" si="111"/>
        <v>0</v>
      </c>
      <c r="AF111" s="61">
        <f t="shared" si="111"/>
        <v>0</v>
      </c>
      <c r="AG111" s="61">
        <f t="shared" si="111"/>
        <v>0</v>
      </c>
      <c r="AH111" s="61">
        <f t="shared" si="111"/>
        <v>0</v>
      </c>
      <c r="AI111" s="61">
        <f t="shared" si="102"/>
        <v>0</v>
      </c>
      <c r="AJ111" s="61">
        <f t="shared" si="69"/>
        <v>0</v>
      </c>
      <c r="AK111" s="61">
        <v>0</v>
      </c>
      <c r="AL111" s="61">
        <v>0</v>
      </c>
      <c r="AM111" s="61">
        <v>0</v>
      </c>
      <c r="AN111" s="61">
        <v>0</v>
      </c>
      <c r="AO111" s="62">
        <f t="shared" ref="AO111:AO114" si="113">AP111+AQ111+AR111+AS111</f>
        <v>0</v>
      </c>
      <c r="AP111" s="62">
        <v>0</v>
      </c>
      <c r="AQ111" s="62">
        <v>0</v>
      </c>
      <c r="AR111" s="62">
        <v>0</v>
      </c>
      <c r="AS111" s="62">
        <v>0</v>
      </c>
      <c r="AT111" s="97">
        <f t="shared" si="103"/>
        <v>0</v>
      </c>
      <c r="AU111" s="62">
        <v>0</v>
      </c>
      <c r="AV111" s="62">
        <v>0</v>
      </c>
      <c r="AW111" s="62">
        <v>0</v>
      </c>
      <c r="AX111" s="62">
        <v>0</v>
      </c>
      <c r="AY111" s="62" t="s">
        <v>97</v>
      </c>
      <c r="AZ111" s="62" t="s">
        <v>97</v>
      </c>
      <c r="BA111" s="62" t="s">
        <v>97</v>
      </c>
      <c r="BB111" s="62" t="s">
        <v>97</v>
      </c>
      <c r="BC111" s="62" t="s">
        <v>97</v>
      </c>
    </row>
    <row r="112" spans="1:55" ht="41.25" customHeight="1" x14ac:dyDescent="0.25">
      <c r="A112" s="63" t="s">
        <v>140</v>
      </c>
      <c r="B112" s="70" t="s">
        <v>698</v>
      </c>
      <c r="C112" s="71" t="s">
        <v>494</v>
      </c>
      <c r="D112" s="110">
        <v>0</v>
      </c>
      <c r="E112" s="61">
        <f t="shared" si="107"/>
        <v>0.15120866400000002</v>
      </c>
      <c r="F112" s="61">
        <f t="shared" si="108"/>
        <v>1.4999999999999999E-2</v>
      </c>
      <c r="G112" s="61">
        <f t="shared" si="109"/>
        <v>0.13620866400000001</v>
      </c>
      <c r="H112" s="61">
        <f t="shared" si="110"/>
        <v>0</v>
      </c>
      <c r="I112" s="61">
        <f t="shared" si="112"/>
        <v>0</v>
      </c>
      <c r="J112" s="61">
        <f t="shared" si="25"/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f t="shared" si="104"/>
        <v>6.0000000000000001E-3</v>
      </c>
      <c r="P112" s="61">
        <v>6.0000000000000001E-3</v>
      </c>
      <c r="Q112" s="61">
        <v>0</v>
      </c>
      <c r="R112" s="61">
        <v>0</v>
      </c>
      <c r="S112" s="61">
        <v>0</v>
      </c>
      <c r="T112" s="62">
        <f t="shared" si="101"/>
        <v>0.14520866400000002</v>
      </c>
      <c r="U112" s="62">
        <v>8.9999999999999993E-3</v>
      </c>
      <c r="V112" s="62">
        <v>0.13620866400000001</v>
      </c>
      <c r="W112" s="62">
        <v>0</v>
      </c>
      <c r="X112" s="62">
        <v>0</v>
      </c>
      <c r="Y112" s="62" t="s">
        <v>97</v>
      </c>
      <c r="Z112" s="62" t="s">
        <v>97</v>
      </c>
      <c r="AA112" s="62" t="s">
        <v>97</v>
      </c>
      <c r="AB112" s="62" t="s">
        <v>97</v>
      </c>
      <c r="AC112" s="62" t="s">
        <v>97</v>
      </c>
      <c r="AD112" s="61">
        <f t="shared" si="105"/>
        <v>0</v>
      </c>
      <c r="AE112" s="61">
        <f t="shared" si="111"/>
        <v>0</v>
      </c>
      <c r="AF112" s="61">
        <f t="shared" si="111"/>
        <v>0</v>
      </c>
      <c r="AG112" s="61">
        <f t="shared" si="111"/>
        <v>0</v>
      </c>
      <c r="AH112" s="61">
        <f t="shared" si="111"/>
        <v>0</v>
      </c>
      <c r="AI112" s="61">
        <f t="shared" si="102"/>
        <v>0</v>
      </c>
      <c r="AJ112" s="61">
        <f t="shared" si="69"/>
        <v>0</v>
      </c>
      <c r="AK112" s="61">
        <v>0</v>
      </c>
      <c r="AL112" s="61">
        <v>0</v>
      </c>
      <c r="AM112" s="61">
        <v>0</v>
      </c>
      <c r="AN112" s="61">
        <v>0</v>
      </c>
      <c r="AO112" s="62">
        <f t="shared" si="113"/>
        <v>0</v>
      </c>
      <c r="AP112" s="62">
        <v>0</v>
      </c>
      <c r="AQ112" s="62">
        <v>0</v>
      </c>
      <c r="AR112" s="62">
        <v>0</v>
      </c>
      <c r="AS112" s="62">
        <v>0</v>
      </c>
      <c r="AT112" s="97">
        <f t="shared" si="103"/>
        <v>0</v>
      </c>
      <c r="AU112" s="62">
        <v>0</v>
      </c>
      <c r="AV112" s="62">
        <v>0</v>
      </c>
      <c r="AW112" s="62">
        <v>0</v>
      </c>
      <c r="AX112" s="62">
        <v>0</v>
      </c>
      <c r="AY112" s="62" t="s">
        <v>97</v>
      </c>
      <c r="AZ112" s="62" t="s">
        <v>97</v>
      </c>
      <c r="BA112" s="62" t="s">
        <v>97</v>
      </c>
      <c r="BB112" s="62" t="s">
        <v>97</v>
      </c>
      <c r="BC112" s="62" t="s">
        <v>97</v>
      </c>
    </row>
    <row r="113" spans="1:55" ht="41.25" customHeight="1" x14ac:dyDescent="0.25">
      <c r="A113" s="63" t="s">
        <v>140</v>
      </c>
      <c r="B113" s="70" t="s">
        <v>699</v>
      </c>
      <c r="C113" s="71" t="s">
        <v>495</v>
      </c>
      <c r="D113" s="110">
        <v>0</v>
      </c>
      <c r="E113" s="61">
        <f t="shared" si="107"/>
        <v>5.6305595999999999E-2</v>
      </c>
      <c r="F113" s="61">
        <f t="shared" si="108"/>
        <v>2.7101231999999999E-2</v>
      </c>
      <c r="G113" s="61">
        <f t="shared" si="109"/>
        <v>2.9204363999999997E-2</v>
      </c>
      <c r="H113" s="61">
        <f t="shared" si="110"/>
        <v>0</v>
      </c>
      <c r="I113" s="61">
        <f t="shared" si="112"/>
        <v>0</v>
      </c>
      <c r="J113" s="61">
        <f t="shared" si="25"/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f t="shared" si="104"/>
        <v>2.9204363999999997E-2</v>
      </c>
      <c r="P113" s="61">
        <v>0</v>
      </c>
      <c r="Q113" s="61">
        <v>2.9204363999999997E-2</v>
      </c>
      <c r="R113" s="61">
        <v>0</v>
      </c>
      <c r="S113" s="61">
        <v>0</v>
      </c>
      <c r="T113" s="62">
        <f t="shared" si="101"/>
        <v>2.7101231999999999E-2</v>
      </c>
      <c r="U113" s="62">
        <v>2.7101231999999999E-2</v>
      </c>
      <c r="V113" s="62">
        <v>0</v>
      </c>
      <c r="W113" s="62">
        <v>0</v>
      </c>
      <c r="X113" s="62">
        <v>0</v>
      </c>
      <c r="Y113" s="62" t="s">
        <v>97</v>
      </c>
      <c r="Z113" s="62" t="s">
        <v>97</v>
      </c>
      <c r="AA113" s="62" t="s">
        <v>97</v>
      </c>
      <c r="AB113" s="62" t="s">
        <v>97</v>
      </c>
      <c r="AC113" s="62" t="s">
        <v>97</v>
      </c>
      <c r="AD113" s="61">
        <f t="shared" si="105"/>
        <v>0</v>
      </c>
      <c r="AE113" s="61">
        <f t="shared" si="111"/>
        <v>0</v>
      </c>
      <c r="AF113" s="61">
        <f t="shared" si="111"/>
        <v>0</v>
      </c>
      <c r="AG113" s="61">
        <f t="shared" si="111"/>
        <v>0</v>
      </c>
      <c r="AH113" s="61">
        <f t="shared" si="111"/>
        <v>0</v>
      </c>
      <c r="AI113" s="61">
        <f t="shared" si="102"/>
        <v>0</v>
      </c>
      <c r="AJ113" s="61">
        <f t="shared" si="69"/>
        <v>0</v>
      </c>
      <c r="AK113" s="61">
        <v>0</v>
      </c>
      <c r="AL113" s="61">
        <v>0</v>
      </c>
      <c r="AM113" s="61">
        <v>0</v>
      </c>
      <c r="AN113" s="61">
        <v>0</v>
      </c>
      <c r="AO113" s="62">
        <f t="shared" si="113"/>
        <v>0</v>
      </c>
      <c r="AP113" s="62">
        <v>0</v>
      </c>
      <c r="AQ113" s="62">
        <v>0</v>
      </c>
      <c r="AR113" s="62">
        <v>0</v>
      </c>
      <c r="AS113" s="62">
        <v>0</v>
      </c>
      <c r="AT113" s="97">
        <f t="shared" si="103"/>
        <v>0</v>
      </c>
      <c r="AU113" s="62">
        <v>0</v>
      </c>
      <c r="AV113" s="62">
        <v>0</v>
      </c>
      <c r="AW113" s="62">
        <v>0</v>
      </c>
      <c r="AX113" s="62">
        <v>0</v>
      </c>
      <c r="AY113" s="62" t="s">
        <v>97</v>
      </c>
      <c r="AZ113" s="62" t="s">
        <v>97</v>
      </c>
      <c r="BA113" s="62" t="s">
        <v>97</v>
      </c>
      <c r="BB113" s="62" t="s">
        <v>97</v>
      </c>
      <c r="BC113" s="62" t="s">
        <v>97</v>
      </c>
    </row>
    <row r="114" spans="1:55" ht="41.25" customHeight="1" x14ac:dyDescent="0.25">
      <c r="A114" s="63" t="s">
        <v>140</v>
      </c>
      <c r="B114" s="70" t="s">
        <v>496</v>
      </c>
      <c r="C114" s="71" t="s">
        <v>497</v>
      </c>
      <c r="D114" s="110">
        <v>0</v>
      </c>
      <c r="E114" s="61">
        <f t="shared" si="107"/>
        <v>5.2426415999999997E-2</v>
      </c>
      <c r="F114" s="61">
        <f t="shared" si="108"/>
        <v>0</v>
      </c>
      <c r="G114" s="61">
        <f t="shared" si="109"/>
        <v>1.8317927999999997E-2</v>
      </c>
      <c r="H114" s="61">
        <f t="shared" si="110"/>
        <v>3.4108487999999999E-2</v>
      </c>
      <c r="I114" s="61">
        <f t="shared" si="112"/>
        <v>0</v>
      </c>
      <c r="J114" s="61">
        <f t="shared" si="25"/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f t="shared" si="104"/>
        <v>5.2426415999999997E-2</v>
      </c>
      <c r="P114" s="61">
        <v>0</v>
      </c>
      <c r="Q114" s="61">
        <v>1.8317927999999997E-2</v>
      </c>
      <c r="R114" s="61">
        <v>3.4108487999999999E-2</v>
      </c>
      <c r="S114" s="61">
        <v>0</v>
      </c>
      <c r="T114" s="62">
        <f t="shared" si="101"/>
        <v>0</v>
      </c>
      <c r="U114" s="62">
        <v>0</v>
      </c>
      <c r="V114" s="62">
        <v>0</v>
      </c>
      <c r="W114" s="62">
        <v>0</v>
      </c>
      <c r="X114" s="62">
        <v>0</v>
      </c>
      <c r="Y114" s="62" t="s">
        <v>97</v>
      </c>
      <c r="Z114" s="62" t="s">
        <v>97</v>
      </c>
      <c r="AA114" s="62" t="s">
        <v>97</v>
      </c>
      <c r="AB114" s="62" t="s">
        <v>97</v>
      </c>
      <c r="AC114" s="62" t="s">
        <v>97</v>
      </c>
      <c r="AD114" s="61">
        <f t="shared" si="105"/>
        <v>0</v>
      </c>
      <c r="AE114" s="61">
        <f t="shared" si="111"/>
        <v>8.2340609999999995E-2</v>
      </c>
      <c r="AF114" s="61">
        <f t="shared" si="111"/>
        <v>1.7255E-2</v>
      </c>
      <c r="AG114" s="61">
        <f t="shared" si="111"/>
        <v>3.6661869999999999E-2</v>
      </c>
      <c r="AH114" s="61">
        <f t="shared" si="111"/>
        <v>2.8423739999999999E-2</v>
      </c>
      <c r="AI114" s="61">
        <f t="shared" si="102"/>
        <v>0</v>
      </c>
      <c r="AJ114" s="61">
        <f t="shared" si="69"/>
        <v>0</v>
      </c>
      <c r="AK114" s="61">
        <v>0</v>
      </c>
      <c r="AL114" s="61">
        <v>0</v>
      </c>
      <c r="AM114" s="61">
        <v>0</v>
      </c>
      <c r="AN114" s="61">
        <v>0</v>
      </c>
      <c r="AO114" s="62">
        <f t="shared" si="113"/>
        <v>8.2340609999999995E-2</v>
      </c>
      <c r="AP114" s="62">
        <v>1.7255E-2</v>
      </c>
      <c r="AQ114" s="62">
        <v>3.6661869999999999E-2</v>
      </c>
      <c r="AR114" s="62">
        <v>2.8423739999999999E-2</v>
      </c>
      <c r="AS114" s="62">
        <v>0</v>
      </c>
      <c r="AT114" s="97">
        <f t="shared" si="103"/>
        <v>0</v>
      </c>
      <c r="AU114" s="62">
        <v>0</v>
      </c>
      <c r="AV114" s="62">
        <v>0</v>
      </c>
      <c r="AW114" s="62">
        <v>0</v>
      </c>
      <c r="AX114" s="62">
        <v>0</v>
      </c>
      <c r="AY114" s="62" t="s">
        <v>97</v>
      </c>
      <c r="AZ114" s="62" t="s">
        <v>97</v>
      </c>
      <c r="BA114" s="62" t="s">
        <v>97</v>
      </c>
      <c r="BB114" s="62" t="s">
        <v>97</v>
      </c>
      <c r="BC114" s="62" t="s">
        <v>97</v>
      </c>
    </row>
    <row r="115" spans="1:55" ht="41.25" customHeight="1" x14ac:dyDescent="0.25">
      <c r="A115" s="63" t="s">
        <v>140</v>
      </c>
      <c r="B115" s="70" t="s">
        <v>652</v>
      </c>
      <c r="C115" s="71" t="s">
        <v>600</v>
      </c>
      <c r="D115" s="110">
        <v>0</v>
      </c>
      <c r="E115" s="61">
        <f t="shared" si="107"/>
        <v>7.619224799999999E-2</v>
      </c>
      <c r="F115" s="61">
        <f t="shared" si="108"/>
        <v>0</v>
      </c>
      <c r="G115" s="61">
        <f t="shared" si="109"/>
        <v>2.1513312E-2</v>
      </c>
      <c r="H115" s="61">
        <f t="shared" si="110"/>
        <v>5.467893599999999E-2</v>
      </c>
      <c r="I115" s="61">
        <v>0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2">
        <f t="shared" si="101"/>
        <v>7.619224799999999E-2</v>
      </c>
      <c r="U115" s="62">
        <v>0</v>
      </c>
      <c r="V115" s="62">
        <v>2.1513312E-2</v>
      </c>
      <c r="W115" s="62">
        <v>5.467893599999999E-2</v>
      </c>
      <c r="X115" s="62">
        <v>0</v>
      </c>
      <c r="Y115" s="62" t="s">
        <v>97</v>
      </c>
      <c r="Z115" s="62" t="s">
        <v>97</v>
      </c>
      <c r="AA115" s="62" t="s">
        <v>97</v>
      </c>
      <c r="AB115" s="62" t="s">
        <v>97</v>
      </c>
      <c r="AC115" s="62" t="s">
        <v>97</v>
      </c>
      <c r="AD115" s="61">
        <f t="shared" si="105"/>
        <v>0</v>
      </c>
      <c r="AE115" s="61">
        <f t="shared" si="111"/>
        <v>6.3493539999999987E-2</v>
      </c>
      <c r="AF115" s="61">
        <f t="shared" si="111"/>
        <v>0</v>
      </c>
      <c r="AG115" s="61">
        <f t="shared" si="111"/>
        <v>1.7927760000000001E-2</v>
      </c>
      <c r="AH115" s="61">
        <f t="shared" si="111"/>
        <v>4.5565779999999993E-2</v>
      </c>
      <c r="AI115" s="61">
        <f t="shared" si="102"/>
        <v>0</v>
      </c>
      <c r="AJ115" s="61">
        <f t="shared" si="69"/>
        <v>0</v>
      </c>
      <c r="AK115" s="61">
        <v>0</v>
      </c>
      <c r="AL115" s="61">
        <v>0</v>
      </c>
      <c r="AM115" s="61">
        <v>0</v>
      </c>
      <c r="AN115" s="61"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0</v>
      </c>
      <c r="AT115" s="97">
        <f t="shared" si="103"/>
        <v>6.3493539999999987E-2</v>
      </c>
      <c r="AU115" s="62">
        <v>0</v>
      </c>
      <c r="AV115" s="62">
        <v>1.7927760000000001E-2</v>
      </c>
      <c r="AW115" s="62">
        <v>4.5565779999999993E-2</v>
      </c>
      <c r="AX115" s="62">
        <v>0</v>
      </c>
      <c r="AY115" s="62" t="s">
        <v>97</v>
      </c>
      <c r="AZ115" s="62" t="s">
        <v>97</v>
      </c>
      <c r="BA115" s="62" t="s">
        <v>97</v>
      </c>
      <c r="BB115" s="62" t="s">
        <v>97</v>
      </c>
      <c r="BC115" s="62" t="s">
        <v>97</v>
      </c>
    </row>
    <row r="116" spans="1:55" ht="41.25" customHeight="1" x14ac:dyDescent="0.25">
      <c r="A116" s="63" t="s">
        <v>140</v>
      </c>
      <c r="B116" s="70" t="s">
        <v>653</v>
      </c>
      <c r="C116" s="71" t="s">
        <v>602</v>
      </c>
      <c r="D116" s="110">
        <v>0</v>
      </c>
      <c r="E116" s="61">
        <f t="shared" si="107"/>
        <v>8.7985811999999997E-2</v>
      </c>
      <c r="F116" s="61">
        <f t="shared" si="108"/>
        <v>0</v>
      </c>
      <c r="G116" s="61">
        <f t="shared" si="109"/>
        <v>2.3358371999999999E-2</v>
      </c>
      <c r="H116" s="61">
        <f t="shared" si="110"/>
        <v>6.4627439999999994E-2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7">
        <v>0</v>
      </c>
      <c r="Q116" s="67">
        <v>0</v>
      </c>
      <c r="R116" s="67">
        <v>0</v>
      </c>
      <c r="S116" s="67">
        <v>0</v>
      </c>
      <c r="T116" s="62">
        <f t="shared" si="101"/>
        <v>8.7985811999999997E-2</v>
      </c>
      <c r="U116" s="62">
        <v>0</v>
      </c>
      <c r="V116" s="62">
        <v>2.3358371999999999E-2</v>
      </c>
      <c r="W116" s="62">
        <v>6.4627439999999994E-2</v>
      </c>
      <c r="X116" s="62">
        <v>0</v>
      </c>
      <c r="Y116" s="62" t="s">
        <v>97</v>
      </c>
      <c r="Z116" s="62" t="s">
        <v>97</v>
      </c>
      <c r="AA116" s="62" t="s">
        <v>97</v>
      </c>
      <c r="AB116" s="62" t="s">
        <v>97</v>
      </c>
      <c r="AC116" s="62" t="s">
        <v>97</v>
      </c>
      <c r="AD116" s="61">
        <v>0</v>
      </c>
      <c r="AE116" s="61">
        <f t="shared" si="111"/>
        <v>7.3321510000000006E-2</v>
      </c>
      <c r="AF116" s="61">
        <f t="shared" si="111"/>
        <v>0</v>
      </c>
      <c r="AG116" s="61">
        <f t="shared" si="111"/>
        <v>1.946531E-2</v>
      </c>
      <c r="AH116" s="61">
        <f t="shared" si="111"/>
        <v>5.38562E-2</v>
      </c>
      <c r="AI116" s="61">
        <f t="shared" si="102"/>
        <v>0</v>
      </c>
      <c r="AJ116" s="61">
        <f t="shared" ref="AJ116:AJ117" si="114">AK116+AL116+AM116+AN116</f>
        <v>0</v>
      </c>
      <c r="AK116" s="61">
        <v>0</v>
      </c>
      <c r="AL116" s="61">
        <v>0</v>
      </c>
      <c r="AM116" s="61">
        <v>0</v>
      </c>
      <c r="AN116" s="61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97">
        <f t="shared" si="103"/>
        <v>7.3321510000000006E-2</v>
      </c>
      <c r="AU116" s="62">
        <v>0</v>
      </c>
      <c r="AV116" s="62">
        <v>1.946531E-2</v>
      </c>
      <c r="AW116" s="62">
        <f>53.8562/1000</f>
        <v>5.38562E-2</v>
      </c>
      <c r="AX116" s="62">
        <v>0</v>
      </c>
      <c r="AY116" s="62" t="s">
        <v>97</v>
      </c>
      <c r="AZ116" s="62" t="s">
        <v>97</v>
      </c>
      <c r="BA116" s="62" t="s">
        <v>97</v>
      </c>
      <c r="BB116" s="62" t="s">
        <v>97</v>
      </c>
      <c r="BC116" s="62" t="s">
        <v>97</v>
      </c>
    </row>
    <row r="117" spans="1:55" ht="41.25" customHeight="1" x14ac:dyDescent="0.25">
      <c r="A117" s="63" t="s">
        <v>140</v>
      </c>
      <c r="B117" s="70" t="s">
        <v>654</v>
      </c>
      <c r="C117" s="71" t="s">
        <v>604</v>
      </c>
      <c r="D117" s="110">
        <v>0</v>
      </c>
      <c r="E117" s="61">
        <f t="shared" si="107"/>
        <v>7.0687572000000004E-2</v>
      </c>
      <c r="F117" s="61">
        <f t="shared" si="108"/>
        <v>2.7307631999999998E-2</v>
      </c>
      <c r="G117" s="61">
        <f t="shared" si="109"/>
        <v>4.3379939999999999E-2</v>
      </c>
      <c r="H117" s="61">
        <f t="shared" si="110"/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7">
        <v>0</v>
      </c>
      <c r="Q117" s="67">
        <v>0</v>
      </c>
      <c r="R117" s="67">
        <v>0</v>
      </c>
      <c r="S117" s="67">
        <v>0</v>
      </c>
      <c r="T117" s="62">
        <f t="shared" si="101"/>
        <v>7.0687572000000004E-2</v>
      </c>
      <c r="U117" s="62">
        <v>2.7307631999999998E-2</v>
      </c>
      <c r="V117" s="62">
        <v>4.3379939999999999E-2</v>
      </c>
      <c r="W117" s="62">
        <v>0</v>
      </c>
      <c r="X117" s="62">
        <v>0</v>
      </c>
      <c r="Y117" s="62" t="s">
        <v>97</v>
      </c>
      <c r="Z117" s="62" t="s">
        <v>97</v>
      </c>
      <c r="AA117" s="62" t="s">
        <v>97</v>
      </c>
      <c r="AB117" s="62" t="s">
        <v>97</v>
      </c>
      <c r="AC117" s="62" t="s">
        <v>97</v>
      </c>
      <c r="AD117" s="61">
        <v>0</v>
      </c>
      <c r="AE117" s="61">
        <f t="shared" si="111"/>
        <v>0</v>
      </c>
      <c r="AF117" s="61">
        <f t="shared" si="111"/>
        <v>0</v>
      </c>
      <c r="AG117" s="61">
        <f t="shared" si="111"/>
        <v>0</v>
      </c>
      <c r="AH117" s="61">
        <f t="shared" si="111"/>
        <v>0</v>
      </c>
      <c r="AI117" s="61">
        <f t="shared" si="102"/>
        <v>0</v>
      </c>
      <c r="AJ117" s="61">
        <f t="shared" si="114"/>
        <v>0</v>
      </c>
      <c r="AK117" s="61">
        <v>0</v>
      </c>
      <c r="AL117" s="61">
        <v>0</v>
      </c>
      <c r="AM117" s="61">
        <v>0</v>
      </c>
      <c r="AN117" s="61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0</v>
      </c>
      <c r="AT117" s="97">
        <v>0</v>
      </c>
      <c r="AU117" s="62">
        <v>0</v>
      </c>
      <c r="AV117" s="62">
        <v>0</v>
      </c>
      <c r="AW117" s="62">
        <v>0</v>
      </c>
      <c r="AX117" s="62">
        <v>0</v>
      </c>
      <c r="AY117" s="62" t="s">
        <v>97</v>
      </c>
      <c r="AZ117" s="62" t="s">
        <v>97</v>
      </c>
      <c r="BA117" s="62" t="s">
        <v>97</v>
      </c>
      <c r="BB117" s="62" t="s">
        <v>97</v>
      </c>
      <c r="BC117" s="62" t="s">
        <v>97</v>
      </c>
    </row>
    <row r="118" spans="1:55" ht="45.75" customHeight="1" x14ac:dyDescent="0.25">
      <c r="A118" s="17" t="s">
        <v>144</v>
      </c>
      <c r="B118" s="18" t="s">
        <v>145</v>
      </c>
      <c r="C118" s="19" t="s">
        <v>103</v>
      </c>
      <c r="D118" s="96">
        <v>0</v>
      </c>
      <c r="E118" s="21">
        <f t="shared" si="107"/>
        <v>0</v>
      </c>
      <c r="F118" s="21">
        <f t="shared" si="108"/>
        <v>0</v>
      </c>
      <c r="G118" s="21">
        <f t="shared" si="109"/>
        <v>0</v>
      </c>
      <c r="H118" s="21">
        <f t="shared" si="110"/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3">
        <v>0</v>
      </c>
      <c r="Q118" s="23">
        <v>0</v>
      </c>
      <c r="R118" s="23">
        <v>0</v>
      </c>
      <c r="S118" s="23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 t="s">
        <v>97</v>
      </c>
      <c r="Z118" s="22" t="s">
        <v>97</v>
      </c>
      <c r="AA118" s="22" t="s">
        <v>97</v>
      </c>
      <c r="AB118" s="22" t="s">
        <v>97</v>
      </c>
      <c r="AC118" s="22" t="s">
        <v>97</v>
      </c>
      <c r="AD118" s="21">
        <f>D118/1.2</f>
        <v>0</v>
      </c>
      <c r="AE118" s="21">
        <f t="shared" si="111"/>
        <v>0</v>
      </c>
      <c r="AF118" s="21">
        <f t="shared" si="111"/>
        <v>0</v>
      </c>
      <c r="AG118" s="21">
        <f t="shared" si="111"/>
        <v>0</v>
      </c>
      <c r="AH118" s="21">
        <f t="shared" si="111"/>
        <v>0</v>
      </c>
      <c r="AI118" s="21">
        <f t="shared" si="102"/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95">
        <v>0</v>
      </c>
      <c r="AU118" s="22">
        <v>0</v>
      </c>
      <c r="AV118" s="22">
        <v>0</v>
      </c>
      <c r="AW118" s="22">
        <v>0</v>
      </c>
      <c r="AX118" s="22">
        <v>0</v>
      </c>
      <c r="AY118" s="22" t="s">
        <v>97</v>
      </c>
      <c r="AZ118" s="22" t="s">
        <v>97</v>
      </c>
      <c r="BA118" s="22" t="s">
        <v>97</v>
      </c>
      <c r="BB118" s="22" t="s">
        <v>97</v>
      </c>
      <c r="BC118" s="22" t="s">
        <v>97</v>
      </c>
    </row>
    <row r="119" spans="1:55" ht="39.75" customHeight="1" x14ac:dyDescent="0.25">
      <c r="A119" s="17" t="s">
        <v>53</v>
      </c>
      <c r="B119" s="18" t="s">
        <v>146</v>
      </c>
      <c r="C119" s="19" t="s">
        <v>103</v>
      </c>
      <c r="D119" s="96">
        <f>D120+D229+D322</f>
        <v>160.74550229056274</v>
      </c>
      <c r="E119" s="21">
        <f t="shared" si="107"/>
        <v>51.395784575999997</v>
      </c>
      <c r="F119" s="21">
        <f t="shared" si="108"/>
        <v>0.91678582800000008</v>
      </c>
      <c r="G119" s="21">
        <f t="shared" si="109"/>
        <v>12.776857619999998</v>
      </c>
      <c r="H119" s="21">
        <f t="shared" si="110"/>
        <v>37.702141127999994</v>
      </c>
      <c r="I119" s="56">
        <f t="shared" ref="I119:X119" si="115">I120+I229+I322</f>
        <v>0</v>
      </c>
      <c r="J119" s="56">
        <f t="shared" si="115"/>
        <v>22.277267279999993</v>
      </c>
      <c r="K119" s="56">
        <f t="shared" si="115"/>
        <v>0.141407064</v>
      </c>
      <c r="L119" s="56">
        <f t="shared" si="115"/>
        <v>3.5370372599999991</v>
      </c>
      <c r="M119" s="56">
        <f t="shared" si="115"/>
        <v>18.598822955999996</v>
      </c>
      <c r="N119" s="56">
        <f t="shared" si="115"/>
        <v>0</v>
      </c>
      <c r="O119" s="56">
        <f t="shared" si="115"/>
        <v>11.895331764000003</v>
      </c>
      <c r="P119" s="56">
        <f t="shared" si="115"/>
        <v>0.38631748800000004</v>
      </c>
      <c r="Q119" s="56">
        <f t="shared" si="115"/>
        <v>4.2846727800000002</v>
      </c>
      <c r="R119" s="56">
        <f t="shared" si="115"/>
        <v>7.2243414959999974</v>
      </c>
      <c r="S119" s="56">
        <f t="shared" si="115"/>
        <v>0</v>
      </c>
      <c r="T119" s="22">
        <f t="shared" si="115"/>
        <v>17.223185531999999</v>
      </c>
      <c r="U119" s="22">
        <f t="shared" si="115"/>
        <v>0.38906127600000007</v>
      </c>
      <c r="V119" s="22">
        <f t="shared" si="115"/>
        <v>4.9551475799999993</v>
      </c>
      <c r="W119" s="22">
        <f t="shared" si="115"/>
        <v>11.878976675999999</v>
      </c>
      <c r="X119" s="22">
        <f t="shared" si="115"/>
        <v>0</v>
      </c>
      <c r="Y119" s="22" t="s">
        <v>97</v>
      </c>
      <c r="Z119" s="22" t="s">
        <v>97</v>
      </c>
      <c r="AA119" s="22" t="s">
        <v>97</v>
      </c>
      <c r="AB119" s="22" t="s">
        <v>97</v>
      </c>
      <c r="AC119" s="22" t="s">
        <v>97</v>
      </c>
      <c r="AD119" s="21">
        <f>AD120+AD229+AD322</f>
        <v>133.9545862321356</v>
      </c>
      <c r="AE119" s="21">
        <f t="shared" si="111"/>
        <v>45.644647739999996</v>
      </c>
      <c r="AF119" s="21">
        <f t="shared" si="111"/>
        <v>0.63455244</v>
      </c>
      <c r="AG119" s="21">
        <f t="shared" si="111"/>
        <v>14.23039326</v>
      </c>
      <c r="AH119" s="21">
        <f t="shared" si="111"/>
        <v>30.779702040000004</v>
      </c>
      <c r="AI119" s="21">
        <f t="shared" si="102"/>
        <v>0</v>
      </c>
      <c r="AJ119" s="21">
        <f>AJ120+AJ229</f>
        <v>21.773626309999997</v>
      </c>
      <c r="AK119" s="21">
        <f t="shared" ref="AK119:AM119" si="116">AK120+AK229</f>
        <v>0.22102147</v>
      </c>
      <c r="AL119" s="21">
        <f t="shared" si="116"/>
        <v>6.2433836300000012</v>
      </c>
      <c r="AM119" s="21">
        <f t="shared" si="116"/>
        <v>15.30922121</v>
      </c>
      <c r="AN119" s="21">
        <f>AN120+AN229</f>
        <v>0</v>
      </c>
      <c r="AO119" s="22">
        <f t="shared" ref="AO119:AX119" si="117">AO120+AO229+AO322</f>
        <v>10.167173069999997</v>
      </c>
      <c r="AP119" s="22">
        <f t="shared" si="117"/>
        <v>0.25195591000000001</v>
      </c>
      <c r="AQ119" s="22">
        <f t="shared" si="117"/>
        <v>3.7450439799999997</v>
      </c>
      <c r="AR119" s="22">
        <f t="shared" si="117"/>
        <v>6.1701731800000008</v>
      </c>
      <c r="AS119" s="22">
        <f t="shared" si="117"/>
        <v>0</v>
      </c>
      <c r="AT119" s="95">
        <f t="shared" si="117"/>
        <v>13.703848360000002</v>
      </c>
      <c r="AU119" s="22">
        <f t="shared" si="117"/>
        <v>0.16157505999999999</v>
      </c>
      <c r="AV119" s="22">
        <f t="shared" si="117"/>
        <v>4.24196565</v>
      </c>
      <c r="AW119" s="22">
        <f t="shared" si="117"/>
        <v>9.3003076499999988</v>
      </c>
      <c r="AX119" s="22">
        <f t="shared" si="117"/>
        <v>0</v>
      </c>
      <c r="AY119" s="22" t="s">
        <v>97</v>
      </c>
      <c r="AZ119" s="22" t="s">
        <v>97</v>
      </c>
      <c r="BA119" s="22" t="s">
        <v>97</v>
      </c>
      <c r="BB119" s="22" t="s">
        <v>97</v>
      </c>
      <c r="BC119" s="22" t="s">
        <v>97</v>
      </c>
    </row>
    <row r="120" spans="1:55" ht="58.5" customHeight="1" x14ac:dyDescent="0.25">
      <c r="A120" s="17" t="s">
        <v>54</v>
      </c>
      <c r="B120" s="18" t="s">
        <v>147</v>
      </c>
      <c r="C120" s="19" t="s">
        <v>103</v>
      </c>
      <c r="D120" s="96">
        <f>D121+D134</f>
        <v>39.917228870562731</v>
      </c>
      <c r="E120" s="21">
        <f t="shared" si="107"/>
        <v>28.78780841999999</v>
      </c>
      <c r="F120" s="21">
        <f t="shared" si="108"/>
        <v>0</v>
      </c>
      <c r="G120" s="21">
        <f t="shared" si="109"/>
        <v>3.2077553879999998</v>
      </c>
      <c r="H120" s="21">
        <f t="shared" si="110"/>
        <v>25.580053031999995</v>
      </c>
      <c r="I120" s="56">
        <f t="shared" ref="I120:S120" si="118">I121+I134</f>
        <v>0</v>
      </c>
      <c r="J120" s="56">
        <f t="shared" si="118"/>
        <v>18.749706395999993</v>
      </c>
      <c r="K120" s="56">
        <f t="shared" si="118"/>
        <v>0</v>
      </c>
      <c r="L120" s="56">
        <f t="shared" si="118"/>
        <v>1.8578472239999997</v>
      </c>
      <c r="M120" s="56">
        <f t="shared" si="118"/>
        <v>16.891859171999997</v>
      </c>
      <c r="N120" s="56">
        <f t="shared" si="118"/>
        <v>0</v>
      </c>
      <c r="O120" s="56">
        <f t="shared" si="118"/>
        <v>2.302241988</v>
      </c>
      <c r="P120" s="56">
        <f t="shared" si="118"/>
        <v>0</v>
      </c>
      <c r="Q120" s="56">
        <f t="shared" si="118"/>
        <v>0.61159957199999992</v>
      </c>
      <c r="R120" s="56">
        <f t="shared" si="118"/>
        <v>1.6906424159999998</v>
      </c>
      <c r="S120" s="56">
        <f t="shared" si="118"/>
        <v>0</v>
      </c>
      <c r="T120" s="22">
        <f>T121+T134</f>
        <v>7.7358600360000001</v>
      </c>
      <c r="U120" s="22">
        <f t="shared" ref="U120:X120" si="119">U121+U134</f>
        <v>0</v>
      </c>
      <c r="V120" s="22">
        <f t="shared" si="119"/>
        <v>0.7383085920000001</v>
      </c>
      <c r="W120" s="22">
        <f t="shared" si="119"/>
        <v>6.9975514439999991</v>
      </c>
      <c r="X120" s="22">
        <f t="shared" si="119"/>
        <v>0</v>
      </c>
      <c r="Y120" s="22" t="s">
        <v>97</v>
      </c>
      <c r="Z120" s="22" t="s">
        <v>97</v>
      </c>
      <c r="AA120" s="22" t="s">
        <v>97</v>
      </c>
      <c r="AB120" s="22" t="s">
        <v>97</v>
      </c>
      <c r="AC120" s="22" t="s">
        <v>97</v>
      </c>
      <c r="AD120" s="21">
        <f>AD121+AD134</f>
        <v>33.264358382135612</v>
      </c>
      <c r="AE120" s="21">
        <f t="shared" si="111"/>
        <v>23.407940570000001</v>
      </c>
      <c r="AF120" s="21">
        <f t="shared" si="111"/>
        <v>7.9176270000000007E-2</v>
      </c>
      <c r="AG120" s="21">
        <f t="shared" si="111"/>
        <v>2.6508023400000003</v>
      </c>
      <c r="AH120" s="21">
        <f t="shared" si="111"/>
        <v>20.677961959999998</v>
      </c>
      <c r="AI120" s="21">
        <f t="shared" si="102"/>
        <v>0</v>
      </c>
      <c r="AJ120" s="21">
        <f>AJ121+AJ134</f>
        <v>15.586592619999998</v>
      </c>
      <c r="AK120" s="21">
        <f t="shared" ref="AK120:AM120" si="120">AK121+AK134</f>
        <v>7.9176270000000007E-2</v>
      </c>
      <c r="AL120" s="21">
        <f t="shared" si="120"/>
        <v>1.4707763600000006</v>
      </c>
      <c r="AM120" s="21">
        <f t="shared" si="120"/>
        <v>14.036639990000001</v>
      </c>
      <c r="AN120" s="21">
        <f>AN121++AN134</f>
        <v>0</v>
      </c>
      <c r="AO120" s="22">
        <f>AO121+AO134</f>
        <v>1.82481157</v>
      </c>
      <c r="AP120" s="22">
        <f t="shared" ref="AP120:AS120" si="121">AP121+AP134</f>
        <v>0</v>
      </c>
      <c r="AQ120" s="22">
        <f t="shared" si="121"/>
        <v>0.41594289000000001</v>
      </c>
      <c r="AR120" s="22">
        <f t="shared" si="121"/>
        <v>1.4088686799999999</v>
      </c>
      <c r="AS120" s="22">
        <f t="shared" si="121"/>
        <v>0</v>
      </c>
      <c r="AT120" s="95">
        <f>AT121+AT134</f>
        <v>5.9965363800000002</v>
      </c>
      <c r="AU120" s="22">
        <f t="shared" ref="AU120:AX120" si="122">AU121+AU134</f>
        <v>0</v>
      </c>
      <c r="AV120" s="22">
        <f t="shared" si="122"/>
        <v>0.76408308999999996</v>
      </c>
      <c r="AW120" s="22">
        <f t="shared" si="122"/>
        <v>5.2324532899999987</v>
      </c>
      <c r="AX120" s="22">
        <f t="shared" si="122"/>
        <v>0</v>
      </c>
      <c r="AY120" s="22" t="s">
        <v>97</v>
      </c>
      <c r="AZ120" s="22" t="s">
        <v>97</v>
      </c>
      <c r="BA120" s="22" t="s">
        <v>97</v>
      </c>
      <c r="BB120" s="22" t="s">
        <v>97</v>
      </c>
      <c r="BC120" s="22" t="s">
        <v>97</v>
      </c>
    </row>
    <row r="121" spans="1:55" ht="34.5" customHeight="1" x14ac:dyDescent="0.25">
      <c r="A121" s="17" t="s">
        <v>55</v>
      </c>
      <c r="B121" s="18" t="s">
        <v>148</v>
      </c>
      <c r="C121" s="19" t="s">
        <v>103</v>
      </c>
      <c r="D121" s="96">
        <f>SUM(D122:D133)</f>
        <v>0.41597786879999993</v>
      </c>
      <c r="E121" s="21">
        <f t="shared" si="107"/>
        <v>0.45306259199999999</v>
      </c>
      <c r="F121" s="21">
        <f t="shared" si="108"/>
        <v>0</v>
      </c>
      <c r="G121" s="21">
        <f t="shared" si="109"/>
        <v>0.45306259199999999</v>
      </c>
      <c r="H121" s="21">
        <f t="shared" si="110"/>
        <v>0</v>
      </c>
      <c r="I121" s="56">
        <f t="shared" ref="I121:X121" si="123">SUM(I122:I133)</f>
        <v>0</v>
      </c>
      <c r="J121" s="56">
        <f t="shared" si="123"/>
        <v>7.4966532000000002E-2</v>
      </c>
      <c r="K121" s="56">
        <f t="shared" si="123"/>
        <v>0</v>
      </c>
      <c r="L121" s="56">
        <f t="shared" si="123"/>
        <v>7.4966532000000002E-2</v>
      </c>
      <c r="M121" s="56">
        <f t="shared" si="123"/>
        <v>0</v>
      </c>
      <c r="N121" s="56">
        <f t="shared" si="123"/>
        <v>0</v>
      </c>
      <c r="O121" s="56">
        <f t="shared" si="123"/>
        <v>0.18982411199999996</v>
      </c>
      <c r="P121" s="56">
        <f t="shared" si="123"/>
        <v>0</v>
      </c>
      <c r="Q121" s="56">
        <f t="shared" si="123"/>
        <v>0.18982411199999996</v>
      </c>
      <c r="R121" s="56">
        <f t="shared" si="123"/>
        <v>0</v>
      </c>
      <c r="S121" s="56">
        <f t="shared" si="123"/>
        <v>0</v>
      </c>
      <c r="T121" s="56">
        <f t="shared" si="123"/>
        <v>0.18827194799999999</v>
      </c>
      <c r="U121" s="56">
        <f t="shared" si="123"/>
        <v>0</v>
      </c>
      <c r="V121" s="56">
        <f t="shared" si="123"/>
        <v>0.18827194799999999</v>
      </c>
      <c r="W121" s="56">
        <f t="shared" si="123"/>
        <v>0</v>
      </c>
      <c r="X121" s="56">
        <f t="shared" si="123"/>
        <v>0</v>
      </c>
      <c r="Y121" s="22" t="s">
        <v>97</v>
      </c>
      <c r="Z121" s="22" t="s">
        <v>97</v>
      </c>
      <c r="AA121" s="22" t="s">
        <v>97</v>
      </c>
      <c r="AB121" s="22" t="s">
        <v>97</v>
      </c>
      <c r="AC121" s="22" t="s">
        <v>97</v>
      </c>
      <c r="AD121" s="21">
        <f>SUM(AD122:AD132)</f>
        <v>0.34664822400000012</v>
      </c>
      <c r="AE121" s="21">
        <f t="shared" si="111"/>
        <v>0.37755216000000003</v>
      </c>
      <c r="AF121" s="21">
        <f t="shared" si="111"/>
        <v>0</v>
      </c>
      <c r="AG121" s="21">
        <f t="shared" si="111"/>
        <v>0.37755216000000003</v>
      </c>
      <c r="AH121" s="21">
        <f t="shared" si="111"/>
        <v>0</v>
      </c>
      <c r="AI121" s="21">
        <f t="shared" si="102"/>
        <v>0</v>
      </c>
      <c r="AJ121" s="21">
        <f t="shared" ref="AJ121:AJ175" si="124">AK121+AL121+AM121+AN121</f>
        <v>6.2472109999999997E-2</v>
      </c>
      <c r="AK121" s="21">
        <v>0</v>
      </c>
      <c r="AL121" s="21">
        <v>6.2472109999999997E-2</v>
      </c>
      <c r="AM121" s="21">
        <v>0</v>
      </c>
      <c r="AN121" s="21">
        <f>SUM(AN122:AN132)</f>
        <v>0</v>
      </c>
      <c r="AO121" s="22">
        <f>SUM(AO122:AO132)</f>
        <v>6.4463339999999994E-2</v>
      </c>
      <c r="AP121" s="22">
        <f t="shared" ref="AP121:AS121" si="125">SUM(AP122:AP132)</f>
        <v>0</v>
      </c>
      <c r="AQ121" s="22">
        <f t="shared" si="125"/>
        <v>6.4463339999999994E-2</v>
      </c>
      <c r="AR121" s="22">
        <f t="shared" si="125"/>
        <v>0</v>
      </c>
      <c r="AS121" s="22">
        <f t="shared" si="125"/>
        <v>0</v>
      </c>
      <c r="AT121" s="95">
        <f>SUM(AT122:AT133)</f>
        <v>0.25061671000000002</v>
      </c>
      <c r="AU121" s="22">
        <f t="shared" ref="AU121:AX121" si="126">SUM(AU122:AU133)</f>
        <v>0</v>
      </c>
      <c r="AV121" s="22">
        <f t="shared" si="126"/>
        <v>0.25061671000000002</v>
      </c>
      <c r="AW121" s="22">
        <f t="shared" si="126"/>
        <v>0</v>
      </c>
      <c r="AX121" s="22">
        <f t="shared" si="126"/>
        <v>0</v>
      </c>
      <c r="AY121" s="22" t="s">
        <v>97</v>
      </c>
      <c r="AZ121" s="22" t="s">
        <v>97</v>
      </c>
      <c r="BA121" s="22" t="s">
        <v>97</v>
      </c>
      <c r="BB121" s="22" t="s">
        <v>97</v>
      </c>
      <c r="BC121" s="22" t="s">
        <v>97</v>
      </c>
    </row>
    <row r="122" spans="1:55" ht="33" customHeight="1" x14ac:dyDescent="0.25">
      <c r="A122" s="57" t="s">
        <v>55</v>
      </c>
      <c r="B122" s="15" t="s">
        <v>149</v>
      </c>
      <c r="C122" s="72" t="s">
        <v>150</v>
      </c>
      <c r="D122" s="110">
        <v>4.1597786880000001E-2</v>
      </c>
      <c r="E122" s="61">
        <f t="shared" si="107"/>
        <v>3.9431327999999995E-2</v>
      </c>
      <c r="F122" s="61">
        <f t="shared" si="108"/>
        <v>0</v>
      </c>
      <c r="G122" s="61">
        <f t="shared" si="109"/>
        <v>3.9431327999999995E-2</v>
      </c>
      <c r="H122" s="61">
        <f t="shared" si="110"/>
        <v>0</v>
      </c>
      <c r="I122" s="61">
        <f t="shared" si="112"/>
        <v>0</v>
      </c>
      <c r="J122" s="61">
        <f t="shared" ref="J122:J175" si="127">K122+L122+M122+N122</f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f>P122+Q122+R122+S122</f>
        <v>3.9431327999999995E-2</v>
      </c>
      <c r="P122" s="61">
        <v>0</v>
      </c>
      <c r="Q122" s="61">
        <v>3.9431327999999995E-2</v>
      </c>
      <c r="R122" s="61">
        <v>0</v>
      </c>
      <c r="S122" s="61">
        <v>0</v>
      </c>
      <c r="T122" s="62">
        <f t="shared" ref="T122:T133" si="128">U122+V122+W122+X122</f>
        <v>0</v>
      </c>
      <c r="U122" s="62">
        <v>0</v>
      </c>
      <c r="V122" s="62">
        <v>0</v>
      </c>
      <c r="W122" s="62">
        <v>0</v>
      </c>
      <c r="X122" s="62">
        <v>0</v>
      </c>
      <c r="Y122" s="62" t="s">
        <v>97</v>
      </c>
      <c r="Z122" s="62" t="s">
        <v>97</v>
      </c>
      <c r="AA122" s="62" t="s">
        <v>97</v>
      </c>
      <c r="AB122" s="62" t="s">
        <v>97</v>
      </c>
      <c r="AC122" s="62" t="s">
        <v>97</v>
      </c>
      <c r="AD122" s="61">
        <v>3.4664822400000003E-2</v>
      </c>
      <c r="AE122" s="61">
        <f t="shared" si="111"/>
        <v>3.2859439999999997E-2</v>
      </c>
      <c r="AF122" s="61">
        <f t="shared" si="111"/>
        <v>0</v>
      </c>
      <c r="AG122" s="61">
        <f t="shared" si="111"/>
        <v>3.2859439999999997E-2</v>
      </c>
      <c r="AH122" s="61">
        <f t="shared" si="111"/>
        <v>0</v>
      </c>
      <c r="AI122" s="61">
        <f t="shared" si="102"/>
        <v>0</v>
      </c>
      <c r="AJ122" s="61">
        <f t="shared" si="124"/>
        <v>0</v>
      </c>
      <c r="AK122" s="61">
        <v>0</v>
      </c>
      <c r="AL122" s="61">
        <v>0</v>
      </c>
      <c r="AM122" s="61">
        <v>0</v>
      </c>
      <c r="AN122" s="61">
        <v>0</v>
      </c>
      <c r="AO122" s="62">
        <f>AP122+AQ122+AR122+AS122</f>
        <v>3.2859439999999997E-2</v>
      </c>
      <c r="AP122" s="62">
        <v>0</v>
      </c>
      <c r="AQ122" s="62">
        <v>3.2859439999999997E-2</v>
      </c>
      <c r="AR122" s="62">
        <v>0</v>
      </c>
      <c r="AS122" s="62">
        <v>0</v>
      </c>
      <c r="AT122" s="97">
        <f t="shared" ref="AT122:AT133" si="129">AU122+AV122+AW122+AX122</f>
        <v>0</v>
      </c>
      <c r="AU122" s="62">
        <v>0</v>
      </c>
      <c r="AV122" s="62">
        <v>0</v>
      </c>
      <c r="AW122" s="62">
        <v>0</v>
      </c>
      <c r="AX122" s="62">
        <v>0</v>
      </c>
      <c r="AY122" s="62" t="s">
        <v>97</v>
      </c>
      <c r="AZ122" s="62" t="s">
        <v>97</v>
      </c>
      <c r="BA122" s="62" t="s">
        <v>97</v>
      </c>
      <c r="BB122" s="62" t="s">
        <v>97</v>
      </c>
      <c r="BC122" s="62" t="s">
        <v>97</v>
      </c>
    </row>
    <row r="123" spans="1:55" ht="33" customHeight="1" x14ac:dyDescent="0.25">
      <c r="A123" s="57" t="s">
        <v>55</v>
      </c>
      <c r="B123" s="15" t="s">
        <v>151</v>
      </c>
      <c r="C123" s="72" t="s">
        <v>152</v>
      </c>
      <c r="D123" s="110">
        <v>4.1597786880000001E-2</v>
      </c>
      <c r="E123" s="61">
        <f t="shared" si="107"/>
        <v>3.7924679999999995E-2</v>
      </c>
      <c r="F123" s="61">
        <f t="shared" si="108"/>
        <v>0</v>
      </c>
      <c r="G123" s="61">
        <f t="shared" si="109"/>
        <v>3.7924679999999995E-2</v>
      </c>
      <c r="H123" s="61">
        <f t="shared" si="110"/>
        <v>0</v>
      </c>
      <c r="I123" s="61">
        <f t="shared" si="112"/>
        <v>0</v>
      </c>
      <c r="J123" s="61">
        <f t="shared" si="127"/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f t="shared" ref="O123:O132" si="130">P123+Q123+R123+S123</f>
        <v>3.7924679999999995E-2</v>
      </c>
      <c r="P123" s="61">
        <v>0</v>
      </c>
      <c r="Q123" s="61">
        <v>3.7924679999999995E-2</v>
      </c>
      <c r="R123" s="61">
        <v>0</v>
      </c>
      <c r="S123" s="61">
        <v>0</v>
      </c>
      <c r="T123" s="62">
        <f t="shared" si="128"/>
        <v>0</v>
      </c>
      <c r="U123" s="62">
        <v>0</v>
      </c>
      <c r="V123" s="62">
        <v>0</v>
      </c>
      <c r="W123" s="62">
        <v>0</v>
      </c>
      <c r="X123" s="62">
        <v>0</v>
      </c>
      <c r="Y123" s="62" t="s">
        <v>97</v>
      </c>
      <c r="Z123" s="62" t="s">
        <v>97</v>
      </c>
      <c r="AA123" s="62" t="s">
        <v>97</v>
      </c>
      <c r="AB123" s="62" t="s">
        <v>97</v>
      </c>
      <c r="AC123" s="62" t="s">
        <v>97</v>
      </c>
      <c r="AD123" s="61">
        <v>3.4664822400000003E-2</v>
      </c>
      <c r="AE123" s="61">
        <f t="shared" si="111"/>
        <v>3.1603899999999997E-2</v>
      </c>
      <c r="AF123" s="61">
        <f t="shared" si="111"/>
        <v>0</v>
      </c>
      <c r="AG123" s="61">
        <f t="shared" si="111"/>
        <v>3.1603899999999997E-2</v>
      </c>
      <c r="AH123" s="61">
        <f t="shared" si="111"/>
        <v>0</v>
      </c>
      <c r="AI123" s="61">
        <f t="shared" si="102"/>
        <v>0</v>
      </c>
      <c r="AJ123" s="61">
        <f t="shared" si="124"/>
        <v>0</v>
      </c>
      <c r="AK123" s="61">
        <v>0</v>
      </c>
      <c r="AL123" s="61">
        <v>0</v>
      </c>
      <c r="AM123" s="61">
        <v>0</v>
      </c>
      <c r="AN123" s="61">
        <v>0</v>
      </c>
      <c r="AO123" s="62">
        <f t="shared" ref="AO123:AO132" si="131">AP123+AQ123+AR123+AS123</f>
        <v>3.1603899999999997E-2</v>
      </c>
      <c r="AP123" s="62">
        <v>0</v>
      </c>
      <c r="AQ123" s="62">
        <v>3.1603899999999997E-2</v>
      </c>
      <c r="AR123" s="62">
        <v>0</v>
      </c>
      <c r="AS123" s="62">
        <v>0</v>
      </c>
      <c r="AT123" s="97">
        <f t="shared" si="129"/>
        <v>0</v>
      </c>
      <c r="AU123" s="62">
        <v>0</v>
      </c>
      <c r="AV123" s="62">
        <v>0</v>
      </c>
      <c r="AW123" s="62">
        <v>0</v>
      </c>
      <c r="AX123" s="62">
        <v>0</v>
      </c>
      <c r="AY123" s="62" t="s">
        <v>97</v>
      </c>
      <c r="AZ123" s="62" t="s">
        <v>97</v>
      </c>
      <c r="BA123" s="62" t="s">
        <v>97</v>
      </c>
      <c r="BB123" s="62" t="s">
        <v>97</v>
      </c>
      <c r="BC123" s="62" t="s">
        <v>97</v>
      </c>
    </row>
    <row r="124" spans="1:55" ht="33" customHeight="1" x14ac:dyDescent="0.25">
      <c r="A124" s="57" t="s">
        <v>55</v>
      </c>
      <c r="B124" s="15" t="s">
        <v>153</v>
      </c>
      <c r="C124" s="72" t="s">
        <v>154</v>
      </c>
      <c r="D124" s="110">
        <v>4.1597786880000001E-2</v>
      </c>
      <c r="E124" s="61">
        <f t="shared" si="107"/>
        <v>3.7403279999999997E-2</v>
      </c>
      <c r="F124" s="61">
        <f t="shared" si="108"/>
        <v>0</v>
      </c>
      <c r="G124" s="61">
        <f t="shared" si="109"/>
        <v>3.7403279999999997E-2</v>
      </c>
      <c r="H124" s="61">
        <f t="shared" si="110"/>
        <v>0</v>
      </c>
      <c r="I124" s="61">
        <f t="shared" si="112"/>
        <v>0</v>
      </c>
      <c r="J124" s="61">
        <f t="shared" si="127"/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f t="shared" si="130"/>
        <v>3.7403279999999997E-2</v>
      </c>
      <c r="P124" s="61">
        <v>0</v>
      </c>
      <c r="Q124" s="61">
        <v>3.7403279999999997E-2</v>
      </c>
      <c r="R124" s="61">
        <v>0</v>
      </c>
      <c r="S124" s="61">
        <v>0</v>
      </c>
      <c r="T124" s="62">
        <f t="shared" si="128"/>
        <v>0</v>
      </c>
      <c r="U124" s="62">
        <v>0</v>
      </c>
      <c r="V124" s="62">
        <v>0</v>
      </c>
      <c r="W124" s="62">
        <v>0</v>
      </c>
      <c r="X124" s="62">
        <v>0</v>
      </c>
      <c r="Y124" s="62" t="s">
        <v>97</v>
      </c>
      <c r="Z124" s="62" t="s">
        <v>97</v>
      </c>
      <c r="AA124" s="62" t="s">
        <v>97</v>
      </c>
      <c r="AB124" s="62" t="s">
        <v>97</v>
      </c>
      <c r="AC124" s="62" t="s">
        <v>97</v>
      </c>
      <c r="AD124" s="61">
        <v>3.4664822400000003E-2</v>
      </c>
      <c r="AE124" s="61">
        <f t="shared" si="111"/>
        <v>3.11694E-2</v>
      </c>
      <c r="AF124" s="61">
        <f t="shared" si="111"/>
        <v>0</v>
      </c>
      <c r="AG124" s="61">
        <f t="shared" si="111"/>
        <v>3.11694E-2</v>
      </c>
      <c r="AH124" s="61">
        <f t="shared" si="111"/>
        <v>0</v>
      </c>
      <c r="AI124" s="61">
        <f t="shared" si="102"/>
        <v>0</v>
      </c>
      <c r="AJ124" s="61">
        <f t="shared" si="124"/>
        <v>0</v>
      </c>
      <c r="AK124" s="61">
        <v>0</v>
      </c>
      <c r="AL124" s="61">
        <v>0</v>
      </c>
      <c r="AM124" s="61">
        <v>0</v>
      </c>
      <c r="AN124" s="61">
        <v>0</v>
      </c>
      <c r="AO124" s="62">
        <f t="shared" si="131"/>
        <v>0</v>
      </c>
      <c r="AP124" s="62">
        <v>0</v>
      </c>
      <c r="AQ124" s="62">
        <v>0</v>
      </c>
      <c r="AR124" s="62">
        <v>0</v>
      </c>
      <c r="AS124" s="62">
        <v>0</v>
      </c>
      <c r="AT124" s="97">
        <f t="shared" si="129"/>
        <v>3.11694E-2</v>
      </c>
      <c r="AU124" s="62">
        <v>0</v>
      </c>
      <c r="AV124" s="62">
        <v>3.11694E-2</v>
      </c>
      <c r="AW124" s="62">
        <v>0</v>
      </c>
      <c r="AX124" s="62">
        <v>0</v>
      </c>
      <c r="AY124" s="62" t="s">
        <v>97</v>
      </c>
      <c r="AZ124" s="62" t="s">
        <v>97</v>
      </c>
      <c r="BA124" s="62" t="s">
        <v>97</v>
      </c>
      <c r="BB124" s="62" t="s">
        <v>97</v>
      </c>
      <c r="BC124" s="62" t="s">
        <v>97</v>
      </c>
    </row>
    <row r="125" spans="1:55" ht="33" customHeight="1" x14ac:dyDescent="0.25">
      <c r="A125" s="57" t="s">
        <v>55</v>
      </c>
      <c r="B125" s="15" t="s">
        <v>155</v>
      </c>
      <c r="C125" s="72" t="s">
        <v>156</v>
      </c>
      <c r="D125" s="110">
        <v>4.1597786880000001E-2</v>
      </c>
      <c r="E125" s="61">
        <f t="shared" si="107"/>
        <v>3.7582091999999998E-2</v>
      </c>
      <c r="F125" s="61">
        <f t="shared" si="108"/>
        <v>0</v>
      </c>
      <c r="G125" s="61">
        <f t="shared" si="109"/>
        <v>3.7582091999999998E-2</v>
      </c>
      <c r="H125" s="61">
        <f t="shared" si="110"/>
        <v>0</v>
      </c>
      <c r="I125" s="61">
        <f t="shared" si="112"/>
        <v>0</v>
      </c>
      <c r="J125" s="61">
        <f t="shared" si="127"/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f t="shared" si="130"/>
        <v>3.7582091999999998E-2</v>
      </c>
      <c r="P125" s="61">
        <v>0</v>
      </c>
      <c r="Q125" s="61">
        <v>3.7582091999999998E-2</v>
      </c>
      <c r="R125" s="61">
        <v>0</v>
      </c>
      <c r="S125" s="61">
        <v>0</v>
      </c>
      <c r="T125" s="62">
        <f t="shared" si="128"/>
        <v>0</v>
      </c>
      <c r="U125" s="62">
        <v>0</v>
      </c>
      <c r="V125" s="62">
        <v>0</v>
      </c>
      <c r="W125" s="62">
        <v>0</v>
      </c>
      <c r="X125" s="62">
        <v>0</v>
      </c>
      <c r="Y125" s="62" t="s">
        <v>97</v>
      </c>
      <c r="Z125" s="62" t="s">
        <v>97</v>
      </c>
      <c r="AA125" s="62" t="s">
        <v>97</v>
      </c>
      <c r="AB125" s="62" t="s">
        <v>97</v>
      </c>
      <c r="AC125" s="62" t="s">
        <v>97</v>
      </c>
      <c r="AD125" s="61">
        <v>3.4664822400000003E-2</v>
      </c>
      <c r="AE125" s="61">
        <f t="shared" si="111"/>
        <v>3.1318409999999998E-2</v>
      </c>
      <c r="AF125" s="61">
        <f t="shared" si="111"/>
        <v>0</v>
      </c>
      <c r="AG125" s="61">
        <f t="shared" si="111"/>
        <v>3.1318409999999998E-2</v>
      </c>
      <c r="AH125" s="61">
        <f t="shared" si="111"/>
        <v>0</v>
      </c>
      <c r="AI125" s="61">
        <f t="shared" si="102"/>
        <v>0</v>
      </c>
      <c r="AJ125" s="61">
        <f t="shared" si="124"/>
        <v>0</v>
      </c>
      <c r="AK125" s="61">
        <v>0</v>
      </c>
      <c r="AL125" s="61">
        <v>0</v>
      </c>
      <c r="AM125" s="61">
        <v>0</v>
      </c>
      <c r="AN125" s="61">
        <v>0</v>
      </c>
      <c r="AO125" s="62">
        <f t="shared" si="131"/>
        <v>0</v>
      </c>
      <c r="AP125" s="62">
        <v>0</v>
      </c>
      <c r="AQ125" s="62">
        <v>0</v>
      </c>
      <c r="AR125" s="62">
        <v>0</v>
      </c>
      <c r="AS125" s="62">
        <v>0</v>
      </c>
      <c r="AT125" s="97">
        <f t="shared" si="129"/>
        <v>3.1318409999999998E-2</v>
      </c>
      <c r="AU125" s="62">
        <v>0</v>
      </c>
      <c r="AV125" s="62">
        <v>3.1318409999999998E-2</v>
      </c>
      <c r="AW125" s="62">
        <v>0</v>
      </c>
      <c r="AX125" s="62">
        <v>0</v>
      </c>
      <c r="AY125" s="62" t="s">
        <v>97</v>
      </c>
      <c r="AZ125" s="62" t="s">
        <v>97</v>
      </c>
      <c r="BA125" s="62" t="s">
        <v>97</v>
      </c>
      <c r="BB125" s="62" t="s">
        <v>97</v>
      </c>
      <c r="BC125" s="62" t="s">
        <v>97</v>
      </c>
    </row>
    <row r="126" spans="1:55" ht="33" customHeight="1" x14ac:dyDescent="0.25">
      <c r="A126" s="57" t="s">
        <v>55</v>
      </c>
      <c r="B126" s="15" t="s">
        <v>157</v>
      </c>
      <c r="C126" s="72" t="s">
        <v>158</v>
      </c>
      <c r="D126" s="110">
        <v>4.1597786880000001E-2</v>
      </c>
      <c r="E126" s="61">
        <f t="shared" si="107"/>
        <v>3.7482731999999998E-2</v>
      </c>
      <c r="F126" s="61">
        <f t="shared" si="108"/>
        <v>0</v>
      </c>
      <c r="G126" s="61">
        <f t="shared" si="109"/>
        <v>3.7482731999999998E-2</v>
      </c>
      <c r="H126" s="61">
        <f t="shared" si="110"/>
        <v>0</v>
      </c>
      <c r="I126" s="61">
        <f t="shared" si="112"/>
        <v>0</v>
      </c>
      <c r="J126" s="61">
        <f t="shared" si="127"/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f t="shared" si="130"/>
        <v>3.7482731999999998E-2</v>
      </c>
      <c r="P126" s="61">
        <v>0</v>
      </c>
      <c r="Q126" s="61">
        <v>3.7482731999999998E-2</v>
      </c>
      <c r="R126" s="61">
        <v>0</v>
      </c>
      <c r="S126" s="61">
        <v>0</v>
      </c>
      <c r="T126" s="62">
        <f t="shared" si="128"/>
        <v>0</v>
      </c>
      <c r="U126" s="62">
        <v>0</v>
      </c>
      <c r="V126" s="62">
        <v>0</v>
      </c>
      <c r="W126" s="62">
        <v>0</v>
      </c>
      <c r="X126" s="62">
        <v>0</v>
      </c>
      <c r="Y126" s="62" t="s">
        <v>97</v>
      </c>
      <c r="Z126" s="62" t="s">
        <v>97</v>
      </c>
      <c r="AA126" s="62" t="s">
        <v>97</v>
      </c>
      <c r="AB126" s="62" t="s">
        <v>97</v>
      </c>
      <c r="AC126" s="62" t="s">
        <v>97</v>
      </c>
      <c r="AD126" s="61">
        <v>3.4664822400000003E-2</v>
      </c>
      <c r="AE126" s="61">
        <f t="shared" si="111"/>
        <v>3.123561E-2</v>
      </c>
      <c r="AF126" s="61">
        <f t="shared" si="111"/>
        <v>0</v>
      </c>
      <c r="AG126" s="61">
        <f t="shared" si="111"/>
        <v>3.123561E-2</v>
      </c>
      <c r="AH126" s="61">
        <f t="shared" si="111"/>
        <v>0</v>
      </c>
      <c r="AI126" s="61">
        <f t="shared" si="102"/>
        <v>0</v>
      </c>
      <c r="AJ126" s="61">
        <f t="shared" si="124"/>
        <v>0</v>
      </c>
      <c r="AK126" s="61">
        <v>0</v>
      </c>
      <c r="AL126" s="61">
        <v>0</v>
      </c>
      <c r="AM126" s="61">
        <v>0</v>
      </c>
      <c r="AN126" s="61">
        <v>0</v>
      </c>
      <c r="AO126" s="62">
        <f t="shared" si="131"/>
        <v>0</v>
      </c>
      <c r="AP126" s="62">
        <v>0</v>
      </c>
      <c r="AQ126" s="62">
        <v>0</v>
      </c>
      <c r="AR126" s="62">
        <v>0</v>
      </c>
      <c r="AS126" s="62">
        <v>0</v>
      </c>
      <c r="AT126" s="97">
        <f t="shared" si="129"/>
        <v>3.123561E-2</v>
      </c>
      <c r="AU126" s="62">
        <v>0</v>
      </c>
      <c r="AV126" s="62">
        <v>3.123561E-2</v>
      </c>
      <c r="AW126" s="62">
        <v>0</v>
      </c>
      <c r="AX126" s="62">
        <v>0</v>
      </c>
      <c r="AY126" s="62" t="s">
        <v>97</v>
      </c>
      <c r="AZ126" s="62" t="s">
        <v>97</v>
      </c>
      <c r="BA126" s="62" t="s">
        <v>97</v>
      </c>
      <c r="BB126" s="62" t="s">
        <v>97</v>
      </c>
      <c r="BC126" s="62" t="s">
        <v>97</v>
      </c>
    </row>
    <row r="127" spans="1:55" ht="33.75" customHeight="1" x14ac:dyDescent="0.25">
      <c r="A127" s="57" t="s">
        <v>55</v>
      </c>
      <c r="B127" s="15" t="s">
        <v>159</v>
      </c>
      <c r="C127" s="72" t="s">
        <v>160</v>
      </c>
      <c r="D127" s="110">
        <v>4.1597786880000001E-2</v>
      </c>
      <c r="E127" s="61">
        <f t="shared" si="107"/>
        <v>3.7690776000000002E-2</v>
      </c>
      <c r="F127" s="61">
        <f t="shared" si="108"/>
        <v>0</v>
      </c>
      <c r="G127" s="61">
        <f t="shared" si="109"/>
        <v>3.7690776000000002E-2</v>
      </c>
      <c r="H127" s="61">
        <f t="shared" si="110"/>
        <v>0</v>
      </c>
      <c r="I127" s="61">
        <f t="shared" si="112"/>
        <v>0</v>
      </c>
      <c r="J127" s="61">
        <f t="shared" si="127"/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f t="shared" si="130"/>
        <v>0</v>
      </c>
      <c r="P127" s="61">
        <v>0</v>
      </c>
      <c r="Q127" s="61">
        <v>0</v>
      </c>
      <c r="R127" s="61">
        <v>0</v>
      </c>
      <c r="S127" s="61">
        <v>0</v>
      </c>
      <c r="T127" s="62">
        <f t="shared" si="128"/>
        <v>3.7690776000000002E-2</v>
      </c>
      <c r="U127" s="62">
        <v>0</v>
      </c>
      <c r="V127" s="62">
        <v>3.7690776000000002E-2</v>
      </c>
      <c r="W127" s="62">
        <v>0</v>
      </c>
      <c r="X127" s="62">
        <v>0</v>
      </c>
      <c r="Y127" s="62" t="s">
        <v>97</v>
      </c>
      <c r="Z127" s="62" t="s">
        <v>97</v>
      </c>
      <c r="AA127" s="62" t="s">
        <v>97</v>
      </c>
      <c r="AB127" s="62" t="s">
        <v>97</v>
      </c>
      <c r="AC127" s="62" t="s">
        <v>97</v>
      </c>
      <c r="AD127" s="61">
        <v>3.4664822400000003E-2</v>
      </c>
      <c r="AE127" s="61">
        <f t="shared" si="111"/>
        <v>3.1408980000000003E-2</v>
      </c>
      <c r="AF127" s="61">
        <f t="shared" si="111"/>
        <v>0</v>
      </c>
      <c r="AG127" s="61">
        <f t="shared" si="111"/>
        <v>3.1408980000000003E-2</v>
      </c>
      <c r="AH127" s="61">
        <f t="shared" si="111"/>
        <v>0</v>
      </c>
      <c r="AI127" s="61">
        <f t="shared" si="102"/>
        <v>0</v>
      </c>
      <c r="AJ127" s="61">
        <f t="shared" si="124"/>
        <v>0</v>
      </c>
      <c r="AK127" s="61">
        <v>0</v>
      </c>
      <c r="AL127" s="61">
        <v>0</v>
      </c>
      <c r="AM127" s="61">
        <v>0</v>
      </c>
      <c r="AN127" s="61">
        <v>0</v>
      </c>
      <c r="AO127" s="62">
        <f t="shared" si="131"/>
        <v>0</v>
      </c>
      <c r="AP127" s="62">
        <v>0</v>
      </c>
      <c r="AQ127" s="62">
        <v>0</v>
      </c>
      <c r="AR127" s="62">
        <v>0</v>
      </c>
      <c r="AS127" s="62">
        <v>0</v>
      </c>
      <c r="AT127" s="97">
        <f t="shared" si="129"/>
        <v>3.1408980000000003E-2</v>
      </c>
      <c r="AU127" s="62">
        <v>0</v>
      </c>
      <c r="AV127" s="62">
        <v>3.1408980000000003E-2</v>
      </c>
      <c r="AW127" s="62">
        <v>0</v>
      </c>
      <c r="AX127" s="62">
        <v>0</v>
      </c>
      <c r="AY127" s="62" t="s">
        <v>97</v>
      </c>
      <c r="AZ127" s="62" t="s">
        <v>97</v>
      </c>
      <c r="BA127" s="62" t="s">
        <v>97</v>
      </c>
      <c r="BB127" s="62" t="s">
        <v>97</v>
      </c>
      <c r="BC127" s="62" t="s">
        <v>97</v>
      </c>
    </row>
    <row r="128" spans="1:55" ht="35.25" customHeight="1" x14ac:dyDescent="0.25">
      <c r="A128" s="57" t="s">
        <v>55</v>
      </c>
      <c r="B128" s="15" t="s">
        <v>161</v>
      </c>
      <c r="C128" s="72" t="s">
        <v>162</v>
      </c>
      <c r="D128" s="110">
        <v>4.1597786880000001E-2</v>
      </c>
      <c r="E128" s="61">
        <f t="shared" si="107"/>
        <v>3.7758647999999999E-2</v>
      </c>
      <c r="F128" s="61">
        <f t="shared" si="108"/>
        <v>0</v>
      </c>
      <c r="G128" s="61">
        <f t="shared" si="109"/>
        <v>3.7758647999999999E-2</v>
      </c>
      <c r="H128" s="61">
        <f t="shared" si="110"/>
        <v>0</v>
      </c>
      <c r="I128" s="61">
        <f t="shared" si="112"/>
        <v>0</v>
      </c>
      <c r="J128" s="61">
        <f t="shared" si="127"/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f t="shared" si="130"/>
        <v>0</v>
      </c>
      <c r="P128" s="61">
        <v>0</v>
      </c>
      <c r="Q128" s="61">
        <v>0</v>
      </c>
      <c r="R128" s="61">
        <v>0</v>
      </c>
      <c r="S128" s="61">
        <v>0</v>
      </c>
      <c r="T128" s="62">
        <f t="shared" si="128"/>
        <v>3.7758647999999999E-2</v>
      </c>
      <c r="U128" s="62">
        <v>0</v>
      </c>
      <c r="V128" s="62">
        <v>3.7758647999999999E-2</v>
      </c>
      <c r="W128" s="62">
        <v>0</v>
      </c>
      <c r="X128" s="62">
        <v>0</v>
      </c>
      <c r="Y128" s="62" t="s">
        <v>97</v>
      </c>
      <c r="Z128" s="62" t="s">
        <v>97</v>
      </c>
      <c r="AA128" s="62" t="s">
        <v>97</v>
      </c>
      <c r="AB128" s="62" t="s">
        <v>97</v>
      </c>
      <c r="AC128" s="62" t="s">
        <v>97</v>
      </c>
      <c r="AD128" s="61">
        <v>3.4664822400000003E-2</v>
      </c>
      <c r="AE128" s="61">
        <f t="shared" si="111"/>
        <v>3.146554E-2</v>
      </c>
      <c r="AF128" s="61">
        <f t="shared" si="111"/>
        <v>0</v>
      </c>
      <c r="AG128" s="61">
        <f t="shared" si="111"/>
        <v>3.146554E-2</v>
      </c>
      <c r="AH128" s="61">
        <f t="shared" si="111"/>
        <v>0</v>
      </c>
      <c r="AI128" s="61">
        <f t="shared" si="102"/>
        <v>0</v>
      </c>
      <c r="AJ128" s="61">
        <f t="shared" si="124"/>
        <v>0</v>
      </c>
      <c r="AK128" s="61">
        <v>0</v>
      </c>
      <c r="AL128" s="61">
        <v>0</v>
      </c>
      <c r="AM128" s="61">
        <v>0</v>
      </c>
      <c r="AN128" s="61">
        <v>0</v>
      </c>
      <c r="AO128" s="62">
        <f t="shared" si="131"/>
        <v>0</v>
      </c>
      <c r="AP128" s="62">
        <v>0</v>
      </c>
      <c r="AQ128" s="62">
        <v>0</v>
      </c>
      <c r="AR128" s="62">
        <v>0</v>
      </c>
      <c r="AS128" s="62">
        <v>0</v>
      </c>
      <c r="AT128" s="97">
        <f t="shared" si="129"/>
        <v>3.146554E-2</v>
      </c>
      <c r="AU128" s="62">
        <v>0</v>
      </c>
      <c r="AV128" s="62">
        <v>3.146554E-2</v>
      </c>
      <c r="AW128" s="62">
        <v>0</v>
      </c>
      <c r="AX128" s="62">
        <v>0</v>
      </c>
      <c r="AY128" s="62" t="s">
        <v>97</v>
      </c>
      <c r="AZ128" s="62" t="s">
        <v>97</v>
      </c>
      <c r="BA128" s="62" t="s">
        <v>97</v>
      </c>
      <c r="BB128" s="62" t="s">
        <v>97</v>
      </c>
      <c r="BC128" s="62" t="s">
        <v>97</v>
      </c>
    </row>
    <row r="129" spans="1:55" ht="35.25" customHeight="1" x14ac:dyDescent="0.25">
      <c r="A129" s="57" t="s">
        <v>55</v>
      </c>
      <c r="B129" s="15" t="s">
        <v>163</v>
      </c>
      <c r="C129" s="72" t="s">
        <v>164</v>
      </c>
      <c r="D129" s="110">
        <v>4.1597786880000001E-2</v>
      </c>
      <c r="E129" s="61">
        <f t="shared" si="107"/>
        <v>3.8055371999999997E-2</v>
      </c>
      <c r="F129" s="61">
        <f t="shared" si="108"/>
        <v>0</v>
      </c>
      <c r="G129" s="61">
        <f t="shared" si="109"/>
        <v>3.8055371999999997E-2</v>
      </c>
      <c r="H129" s="61">
        <f t="shared" si="110"/>
        <v>0</v>
      </c>
      <c r="I129" s="61">
        <f t="shared" si="112"/>
        <v>0</v>
      </c>
      <c r="J129" s="61">
        <f t="shared" si="127"/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f t="shared" si="130"/>
        <v>0</v>
      </c>
      <c r="P129" s="61">
        <v>0</v>
      </c>
      <c r="Q129" s="61">
        <v>0</v>
      </c>
      <c r="R129" s="61">
        <v>0</v>
      </c>
      <c r="S129" s="61">
        <v>0</v>
      </c>
      <c r="T129" s="62">
        <f t="shared" si="128"/>
        <v>3.8055371999999997E-2</v>
      </c>
      <c r="U129" s="62">
        <v>0</v>
      </c>
      <c r="V129" s="62">
        <v>3.8055371999999997E-2</v>
      </c>
      <c r="W129" s="62">
        <v>0</v>
      </c>
      <c r="X129" s="62">
        <v>0</v>
      </c>
      <c r="Y129" s="62" t="s">
        <v>97</v>
      </c>
      <c r="Z129" s="62" t="s">
        <v>97</v>
      </c>
      <c r="AA129" s="62" t="s">
        <v>97</v>
      </c>
      <c r="AB129" s="62" t="s">
        <v>97</v>
      </c>
      <c r="AC129" s="62" t="s">
        <v>97</v>
      </c>
      <c r="AD129" s="61">
        <v>3.4664822400000003E-2</v>
      </c>
      <c r="AE129" s="61">
        <f t="shared" si="111"/>
        <v>3.1712810000000001E-2</v>
      </c>
      <c r="AF129" s="61">
        <f t="shared" si="111"/>
        <v>0</v>
      </c>
      <c r="AG129" s="61">
        <f t="shared" si="111"/>
        <v>3.1712810000000001E-2</v>
      </c>
      <c r="AH129" s="61">
        <f t="shared" si="111"/>
        <v>0</v>
      </c>
      <c r="AI129" s="61">
        <f t="shared" si="102"/>
        <v>0</v>
      </c>
      <c r="AJ129" s="61">
        <f t="shared" si="124"/>
        <v>0</v>
      </c>
      <c r="AK129" s="61">
        <v>0</v>
      </c>
      <c r="AL129" s="61">
        <v>0</v>
      </c>
      <c r="AM129" s="61">
        <v>0</v>
      </c>
      <c r="AN129" s="61">
        <v>0</v>
      </c>
      <c r="AO129" s="62">
        <f t="shared" si="131"/>
        <v>0</v>
      </c>
      <c r="AP129" s="62">
        <v>0</v>
      </c>
      <c r="AQ129" s="62">
        <v>0</v>
      </c>
      <c r="AR129" s="62">
        <v>0</v>
      </c>
      <c r="AS129" s="62">
        <v>0</v>
      </c>
      <c r="AT129" s="97">
        <f t="shared" si="129"/>
        <v>3.1712810000000001E-2</v>
      </c>
      <c r="AU129" s="62">
        <v>0</v>
      </c>
      <c r="AV129" s="62">
        <v>3.1712810000000001E-2</v>
      </c>
      <c r="AW129" s="62">
        <v>0</v>
      </c>
      <c r="AX129" s="62">
        <v>0</v>
      </c>
      <c r="AY129" s="62" t="s">
        <v>97</v>
      </c>
      <c r="AZ129" s="62" t="s">
        <v>97</v>
      </c>
      <c r="BA129" s="62" t="s">
        <v>97</v>
      </c>
      <c r="BB129" s="62" t="s">
        <v>97</v>
      </c>
      <c r="BC129" s="62" t="s">
        <v>97</v>
      </c>
    </row>
    <row r="130" spans="1:55" ht="37.5" customHeight="1" x14ac:dyDescent="0.25">
      <c r="A130" s="57" t="s">
        <v>55</v>
      </c>
      <c r="B130" s="15" t="s">
        <v>165</v>
      </c>
      <c r="C130" s="72" t="s">
        <v>166</v>
      </c>
      <c r="D130" s="110">
        <v>4.1597786880000001E-2</v>
      </c>
      <c r="E130" s="61">
        <f t="shared" si="107"/>
        <v>3.7561079999999997E-2</v>
      </c>
      <c r="F130" s="61">
        <f t="shared" si="108"/>
        <v>0</v>
      </c>
      <c r="G130" s="61">
        <f t="shared" si="109"/>
        <v>3.7561079999999997E-2</v>
      </c>
      <c r="H130" s="61">
        <f t="shared" si="110"/>
        <v>0</v>
      </c>
      <c r="I130" s="61">
        <f t="shared" si="112"/>
        <v>0</v>
      </c>
      <c r="J130" s="61">
        <f t="shared" si="127"/>
        <v>3.7561079999999997E-2</v>
      </c>
      <c r="K130" s="61">
        <v>0</v>
      </c>
      <c r="L130" s="61">
        <v>3.7561079999999997E-2</v>
      </c>
      <c r="M130" s="61">
        <v>0</v>
      </c>
      <c r="N130" s="61">
        <v>0</v>
      </c>
      <c r="O130" s="61">
        <f t="shared" si="130"/>
        <v>0</v>
      </c>
      <c r="P130" s="61">
        <v>0</v>
      </c>
      <c r="Q130" s="61">
        <v>0</v>
      </c>
      <c r="R130" s="61">
        <v>0</v>
      </c>
      <c r="S130" s="61">
        <v>0</v>
      </c>
      <c r="T130" s="62">
        <f t="shared" si="128"/>
        <v>0</v>
      </c>
      <c r="U130" s="62">
        <v>0</v>
      </c>
      <c r="V130" s="62">
        <v>0</v>
      </c>
      <c r="W130" s="62">
        <v>0</v>
      </c>
      <c r="X130" s="62">
        <v>0</v>
      </c>
      <c r="Y130" s="62" t="s">
        <v>97</v>
      </c>
      <c r="Z130" s="62" t="s">
        <v>97</v>
      </c>
      <c r="AA130" s="62" t="s">
        <v>97</v>
      </c>
      <c r="AB130" s="62" t="s">
        <v>97</v>
      </c>
      <c r="AC130" s="62" t="s">
        <v>97</v>
      </c>
      <c r="AD130" s="61">
        <v>3.4664822400000003E-2</v>
      </c>
      <c r="AE130" s="61">
        <f t="shared" si="111"/>
        <v>3.13009E-2</v>
      </c>
      <c r="AF130" s="61">
        <f t="shared" si="111"/>
        <v>0</v>
      </c>
      <c r="AG130" s="61">
        <f t="shared" si="111"/>
        <v>3.13009E-2</v>
      </c>
      <c r="AH130" s="61">
        <f t="shared" si="111"/>
        <v>0</v>
      </c>
      <c r="AI130" s="61">
        <f t="shared" si="102"/>
        <v>0</v>
      </c>
      <c r="AJ130" s="61">
        <f t="shared" si="124"/>
        <v>3.13009E-2</v>
      </c>
      <c r="AK130" s="61">
        <v>0</v>
      </c>
      <c r="AL130" s="61">
        <v>3.13009E-2</v>
      </c>
      <c r="AM130" s="61">
        <v>0</v>
      </c>
      <c r="AN130" s="61">
        <v>0</v>
      </c>
      <c r="AO130" s="62">
        <f t="shared" si="131"/>
        <v>0</v>
      </c>
      <c r="AP130" s="62">
        <v>0</v>
      </c>
      <c r="AQ130" s="62">
        <v>0</v>
      </c>
      <c r="AR130" s="62">
        <v>0</v>
      </c>
      <c r="AS130" s="62">
        <v>0</v>
      </c>
      <c r="AT130" s="97">
        <f t="shared" si="129"/>
        <v>0</v>
      </c>
      <c r="AU130" s="62">
        <v>0</v>
      </c>
      <c r="AV130" s="62">
        <v>0</v>
      </c>
      <c r="AW130" s="62">
        <v>0</v>
      </c>
      <c r="AX130" s="62">
        <v>0</v>
      </c>
      <c r="AY130" s="62" t="s">
        <v>97</v>
      </c>
      <c r="AZ130" s="62" t="s">
        <v>97</v>
      </c>
      <c r="BA130" s="62" t="s">
        <v>97</v>
      </c>
      <c r="BB130" s="62" t="s">
        <v>97</v>
      </c>
      <c r="BC130" s="62" t="s">
        <v>97</v>
      </c>
    </row>
    <row r="131" spans="1:55" ht="35.25" customHeight="1" x14ac:dyDescent="0.25">
      <c r="A131" s="57" t="s">
        <v>55</v>
      </c>
      <c r="B131" s="15" t="s">
        <v>167</v>
      </c>
      <c r="C131" s="72" t="s">
        <v>168</v>
      </c>
      <c r="D131" s="110">
        <v>4.1597786880000001E-2</v>
      </c>
      <c r="E131" s="61">
        <f t="shared" si="107"/>
        <v>3.7649964000000001E-2</v>
      </c>
      <c r="F131" s="61">
        <f t="shared" si="108"/>
        <v>0</v>
      </c>
      <c r="G131" s="61">
        <f t="shared" si="109"/>
        <v>3.7649964000000001E-2</v>
      </c>
      <c r="H131" s="61">
        <f t="shared" si="110"/>
        <v>0</v>
      </c>
      <c r="I131" s="61">
        <f t="shared" si="112"/>
        <v>0</v>
      </c>
      <c r="J131" s="61">
        <f t="shared" si="127"/>
        <v>0</v>
      </c>
      <c r="K131" s="61">
        <v>0</v>
      </c>
      <c r="L131" s="61">
        <v>0</v>
      </c>
      <c r="M131" s="61">
        <v>0</v>
      </c>
      <c r="N131" s="61">
        <v>0</v>
      </c>
      <c r="O131" s="61">
        <f t="shared" si="130"/>
        <v>0</v>
      </c>
      <c r="P131" s="61">
        <v>0</v>
      </c>
      <c r="Q131" s="61">
        <v>0</v>
      </c>
      <c r="R131" s="61">
        <v>0</v>
      </c>
      <c r="S131" s="61">
        <v>0</v>
      </c>
      <c r="T131" s="62">
        <f t="shared" si="128"/>
        <v>3.7649964000000001E-2</v>
      </c>
      <c r="U131" s="62">
        <v>0</v>
      </c>
      <c r="V131" s="62">
        <v>3.7649964000000001E-2</v>
      </c>
      <c r="W131" s="62">
        <v>0</v>
      </c>
      <c r="X131" s="62">
        <v>0</v>
      </c>
      <c r="Y131" s="62" t="s">
        <v>97</v>
      </c>
      <c r="Z131" s="62" t="s">
        <v>97</v>
      </c>
      <c r="AA131" s="62" t="s">
        <v>97</v>
      </c>
      <c r="AB131" s="62" t="s">
        <v>97</v>
      </c>
      <c r="AC131" s="62" t="s">
        <v>97</v>
      </c>
      <c r="AD131" s="61">
        <v>3.4664822400000003E-2</v>
      </c>
      <c r="AE131" s="61">
        <f t="shared" si="111"/>
        <v>3.1374970000000002E-2</v>
      </c>
      <c r="AF131" s="61">
        <f t="shared" si="111"/>
        <v>0</v>
      </c>
      <c r="AG131" s="61">
        <f t="shared" si="111"/>
        <v>3.1374970000000002E-2</v>
      </c>
      <c r="AH131" s="61">
        <f t="shared" si="111"/>
        <v>0</v>
      </c>
      <c r="AI131" s="61">
        <f t="shared" si="102"/>
        <v>0</v>
      </c>
      <c r="AJ131" s="61">
        <f t="shared" si="124"/>
        <v>0</v>
      </c>
      <c r="AK131" s="61">
        <v>0</v>
      </c>
      <c r="AL131" s="61">
        <v>0</v>
      </c>
      <c r="AM131" s="61">
        <v>0</v>
      </c>
      <c r="AN131" s="61">
        <v>0</v>
      </c>
      <c r="AO131" s="62">
        <f t="shared" si="131"/>
        <v>0</v>
      </c>
      <c r="AP131" s="62">
        <v>0</v>
      </c>
      <c r="AQ131" s="62">
        <v>0</v>
      </c>
      <c r="AR131" s="62">
        <v>0</v>
      </c>
      <c r="AS131" s="62">
        <v>0</v>
      </c>
      <c r="AT131" s="97">
        <f t="shared" si="129"/>
        <v>3.1374970000000002E-2</v>
      </c>
      <c r="AU131" s="62">
        <v>0</v>
      </c>
      <c r="AV131" s="62">
        <v>3.1374970000000002E-2</v>
      </c>
      <c r="AW131" s="62">
        <v>0</v>
      </c>
      <c r="AX131" s="62">
        <v>0</v>
      </c>
      <c r="AY131" s="62" t="s">
        <v>97</v>
      </c>
      <c r="AZ131" s="62" t="s">
        <v>97</v>
      </c>
      <c r="BA131" s="62" t="s">
        <v>97</v>
      </c>
      <c r="BB131" s="62" t="s">
        <v>97</v>
      </c>
      <c r="BC131" s="62" t="s">
        <v>97</v>
      </c>
    </row>
    <row r="132" spans="1:55" ht="27" customHeight="1" x14ac:dyDescent="0.25">
      <c r="A132" s="73" t="s">
        <v>55</v>
      </c>
      <c r="B132" s="15" t="s">
        <v>410</v>
      </c>
      <c r="C132" s="74" t="s">
        <v>411</v>
      </c>
      <c r="D132" s="110">
        <v>0</v>
      </c>
      <c r="E132" s="61">
        <f t="shared" si="107"/>
        <v>3.7405451999999999E-2</v>
      </c>
      <c r="F132" s="61">
        <f t="shared" si="108"/>
        <v>0</v>
      </c>
      <c r="G132" s="61">
        <f t="shared" si="109"/>
        <v>3.7405451999999999E-2</v>
      </c>
      <c r="H132" s="61">
        <f t="shared" si="110"/>
        <v>0</v>
      </c>
      <c r="I132" s="61">
        <f t="shared" si="112"/>
        <v>0</v>
      </c>
      <c r="J132" s="61">
        <f t="shared" si="127"/>
        <v>3.7405451999999999E-2</v>
      </c>
      <c r="K132" s="61">
        <v>0</v>
      </c>
      <c r="L132" s="61">
        <v>3.7405451999999999E-2</v>
      </c>
      <c r="M132" s="61">
        <v>0</v>
      </c>
      <c r="N132" s="61">
        <v>0</v>
      </c>
      <c r="O132" s="61">
        <f t="shared" si="130"/>
        <v>0</v>
      </c>
      <c r="P132" s="61">
        <v>0</v>
      </c>
      <c r="Q132" s="61">
        <v>0</v>
      </c>
      <c r="R132" s="61">
        <v>0</v>
      </c>
      <c r="S132" s="61">
        <v>0</v>
      </c>
      <c r="T132" s="62">
        <f t="shared" si="128"/>
        <v>0</v>
      </c>
      <c r="U132" s="62">
        <v>0</v>
      </c>
      <c r="V132" s="62">
        <v>0</v>
      </c>
      <c r="W132" s="62">
        <v>0</v>
      </c>
      <c r="X132" s="62">
        <v>0</v>
      </c>
      <c r="Y132" s="62" t="s">
        <v>97</v>
      </c>
      <c r="Z132" s="62" t="s">
        <v>97</v>
      </c>
      <c r="AA132" s="62" t="s">
        <v>97</v>
      </c>
      <c r="AB132" s="62" t="s">
        <v>97</v>
      </c>
      <c r="AC132" s="62" t="s">
        <v>97</v>
      </c>
      <c r="AD132" s="61">
        <f>D132/1.2</f>
        <v>0</v>
      </c>
      <c r="AE132" s="61">
        <f t="shared" si="111"/>
        <v>3.1171209999999998E-2</v>
      </c>
      <c r="AF132" s="61">
        <f t="shared" si="111"/>
        <v>0</v>
      </c>
      <c r="AG132" s="61">
        <f t="shared" si="111"/>
        <v>3.1171209999999998E-2</v>
      </c>
      <c r="AH132" s="61">
        <f t="shared" si="111"/>
        <v>0</v>
      </c>
      <c r="AI132" s="61">
        <f t="shared" si="102"/>
        <v>0</v>
      </c>
      <c r="AJ132" s="61">
        <f t="shared" si="124"/>
        <v>3.1171209999999998E-2</v>
      </c>
      <c r="AK132" s="61">
        <v>0</v>
      </c>
      <c r="AL132" s="61">
        <v>3.1171209999999998E-2</v>
      </c>
      <c r="AM132" s="61">
        <v>0</v>
      </c>
      <c r="AN132" s="61">
        <v>0</v>
      </c>
      <c r="AO132" s="62">
        <f t="shared" si="131"/>
        <v>0</v>
      </c>
      <c r="AP132" s="62">
        <v>0</v>
      </c>
      <c r="AQ132" s="62">
        <v>0</v>
      </c>
      <c r="AR132" s="62">
        <v>0</v>
      </c>
      <c r="AS132" s="62">
        <v>0</v>
      </c>
      <c r="AT132" s="97">
        <f t="shared" si="129"/>
        <v>0</v>
      </c>
      <c r="AU132" s="62">
        <v>0</v>
      </c>
      <c r="AV132" s="62">
        <v>0</v>
      </c>
      <c r="AW132" s="62">
        <v>0</v>
      </c>
      <c r="AX132" s="62">
        <v>0</v>
      </c>
      <c r="AY132" s="62" t="s">
        <v>97</v>
      </c>
      <c r="AZ132" s="62" t="s">
        <v>97</v>
      </c>
      <c r="BA132" s="62" t="s">
        <v>97</v>
      </c>
      <c r="BB132" s="62" t="s">
        <v>97</v>
      </c>
      <c r="BC132" s="62" t="s">
        <v>97</v>
      </c>
    </row>
    <row r="133" spans="1:55" ht="35.25" customHeight="1" x14ac:dyDescent="0.25">
      <c r="A133" s="75" t="s">
        <v>55</v>
      </c>
      <c r="B133" s="76" t="s">
        <v>655</v>
      </c>
      <c r="C133" s="77" t="s">
        <v>656</v>
      </c>
      <c r="D133" s="110">
        <v>0</v>
      </c>
      <c r="E133" s="61">
        <f t="shared" si="107"/>
        <v>3.7117188000000002E-2</v>
      </c>
      <c r="F133" s="61">
        <f t="shared" si="108"/>
        <v>0</v>
      </c>
      <c r="G133" s="61">
        <f t="shared" si="109"/>
        <v>3.7117188000000002E-2</v>
      </c>
      <c r="H133" s="61">
        <f t="shared" si="110"/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62">
        <f t="shared" si="128"/>
        <v>3.7117188000000002E-2</v>
      </c>
      <c r="U133" s="62">
        <v>0</v>
      </c>
      <c r="V133" s="62">
        <v>3.7117188000000002E-2</v>
      </c>
      <c r="W133" s="62">
        <v>0</v>
      </c>
      <c r="X133" s="62">
        <v>0</v>
      </c>
      <c r="Y133" s="62"/>
      <c r="Z133" s="62"/>
      <c r="AA133" s="62"/>
      <c r="AB133" s="62"/>
      <c r="AC133" s="62"/>
      <c r="AD133" s="61">
        <v>0</v>
      </c>
      <c r="AE133" s="61">
        <f t="shared" si="111"/>
        <v>3.0930990000000002E-2</v>
      </c>
      <c r="AF133" s="61">
        <f t="shared" si="111"/>
        <v>0</v>
      </c>
      <c r="AG133" s="61">
        <f t="shared" si="111"/>
        <v>3.0930990000000002E-2</v>
      </c>
      <c r="AH133" s="61">
        <f t="shared" si="111"/>
        <v>0</v>
      </c>
      <c r="AI133" s="61">
        <f t="shared" si="102"/>
        <v>0</v>
      </c>
      <c r="AJ133" s="61">
        <v>0</v>
      </c>
      <c r="AK133" s="61">
        <v>0</v>
      </c>
      <c r="AL133" s="61">
        <v>0</v>
      </c>
      <c r="AM133" s="61">
        <v>0</v>
      </c>
      <c r="AN133" s="61">
        <v>0</v>
      </c>
      <c r="AO133" s="61">
        <v>0</v>
      </c>
      <c r="AP133" s="61">
        <v>0</v>
      </c>
      <c r="AQ133" s="61">
        <v>0</v>
      </c>
      <c r="AR133" s="61">
        <v>0</v>
      </c>
      <c r="AS133" s="61">
        <v>0</v>
      </c>
      <c r="AT133" s="97">
        <f t="shared" si="129"/>
        <v>3.0930990000000002E-2</v>
      </c>
      <c r="AU133" s="62">
        <v>0</v>
      </c>
      <c r="AV133" s="62">
        <v>3.0930990000000002E-2</v>
      </c>
      <c r="AW133" s="62">
        <v>0</v>
      </c>
      <c r="AX133" s="62">
        <v>0</v>
      </c>
      <c r="AY133" s="62" t="s">
        <v>97</v>
      </c>
      <c r="AZ133" s="62" t="s">
        <v>97</v>
      </c>
      <c r="BA133" s="62" t="s">
        <v>97</v>
      </c>
      <c r="BB133" s="62" t="s">
        <v>97</v>
      </c>
      <c r="BC133" s="62" t="s">
        <v>97</v>
      </c>
    </row>
    <row r="134" spans="1:55" ht="51.75" customHeight="1" x14ac:dyDescent="0.25">
      <c r="A134" s="79" t="s">
        <v>56</v>
      </c>
      <c r="B134" s="80" t="s">
        <v>169</v>
      </c>
      <c r="C134" s="81" t="s">
        <v>103</v>
      </c>
      <c r="D134" s="96">
        <f>SUM(D135:D228)</f>
        <v>39.501251001762732</v>
      </c>
      <c r="E134" s="21">
        <f t="shared" si="107"/>
        <v>28.334745827999992</v>
      </c>
      <c r="F134" s="21">
        <f t="shared" si="108"/>
        <v>0</v>
      </c>
      <c r="G134" s="21">
        <f t="shared" si="109"/>
        <v>2.7546927959999996</v>
      </c>
      <c r="H134" s="21">
        <f t="shared" si="110"/>
        <v>25.580053031999995</v>
      </c>
      <c r="I134" s="56">
        <f t="shared" ref="I134:X134" si="132">SUM(I135:I228)</f>
        <v>0</v>
      </c>
      <c r="J134" s="56">
        <f t="shared" si="132"/>
        <v>18.674739863999992</v>
      </c>
      <c r="K134" s="56">
        <f t="shared" si="132"/>
        <v>0</v>
      </c>
      <c r="L134" s="56">
        <f t="shared" si="132"/>
        <v>1.7828806919999998</v>
      </c>
      <c r="M134" s="56">
        <f t="shared" si="132"/>
        <v>16.891859171999997</v>
      </c>
      <c r="N134" s="56">
        <f t="shared" si="132"/>
        <v>0</v>
      </c>
      <c r="O134" s="56">
        <f t="shared" si="132"/>
        <v>2.1124178759999999</v>
      </c>
      <c r="P134" s="56">
        <f t="shared" si="132"/>
        <v>0</v>
      </c>
      <c r="Q134" s="56">
        <f t="shared" si="132"/>
        <v>0.42177545999999999</v>
      </c>
      <c r="R134" s="56">
        <f t="shared" si="132"/>
        <v>1.6906424159999998</v>
      </c>
      <c r="S134" s="56">
        <f t="shared" si="132"/>
        <v>0</v>
      </c>
      <c r="T134" s="56">
        <f t="shared" si="132"/>
        <v>7.5475880880000004</v>
      </c>
      <c r="U134" s="56">
        <f t="shared" si="132"/>
        <v>0</v>
      </c>
      <c r="V134" s="56">
        <f t="shared" si="132"/>
        <v>0.55003664400000007</v>
      </c>
      <c r="W134" s="56">
        <f t="shared" si="132"/>
        <v>6.9975514439999991</v>
      </c>
      <c r="X134" s="56">
        <f t="shared" si="132"/>
        <v>0</v>
      </c>
      <c r="Y134" s="21" t="s">
        <v>97</v>
      </c>
      <c r="Z134" s="21" t="s">
        <v>97</v>
      </c>
      <c r="AA134" s="21" t="s">
        <v>97</v>
      </c>
      <c r="AB134" s="21" t="s">
        <v>97</v>
      </c>
      <c r="AC134" s="21" t="s">
        <v>97</v>
      </c>
      <c r="AD134" s="21">
        <f t="shared" ref="AD134:AS134" si="133">SUM(AD135:AD224)</f>
        <v>32.917710158135613</v>
      </c>
      <c r="AE134" s="21">
        <f t="shared" si="111"/>
        <v>23.030388409999997</v>
      </c>
      <c r="AF134" s="21">
        <f t="shared" si="111"/>
        <v>7.9176270000000007E-2</v>
      </c>
      <c r="AG134" s="21">
        <f t="shared" si="111"/>
        <v>2.2732501800000007</v>
      </c>
      <c r="AH134" s="21">
        <f t="shared" si="111"/>
        <v>20.677961959999998</v>
      </c>
      <c r="AI134" s="21">
        <f t="shared" si="102"/>
        <v>0</v>
      </c>
      <c r="AJ134" s="21">
        <f t="shared" si="133"/>
        <v>15.524120509999998</v>
      </c>
      <c r="AK134" s="21">
        <f t="shared" si="133"/>
        <v>7.9176270000000007E-2</v>
      </c>
      <c r="AL134" s="21">
        <f t="shared" si="133"/>
        <v>1.4083042500000005</v>
      </c>
      <c r="AM134" s="21">
        <f t="shared" si="133"/>
        <v>14.036639990000001</v>
      </c>
      <c r="AN134" s="21">
        <f t="shared" si="133"/>
        <v>0</v>
      </c>
      <c r="AO134" s="21">
        <f t="shared" si="133"/>
        <v>1.76034823</v>
      </c>
      <c r="AP134" s="21">
        <f t="shared" si="133"/>
        <v>0</v>
      </c>
      <c r="AQ134" s="21">
        <f t="shared" si="133"/>
        <v>0.35147955000000003</v>
      </c>
      <c r="AR134" s="21">
        <f t="shared" si="133"/>
        <v>1.4088686799999999</v>
      </c>
      <c r="AS134" s="21">
        <f t="shared" si="133"/>
        <v>0</v>
      </c>
      <c r="AT134" s="98">
        <f>SUM(AT135:AT228)</f>
        <v>5.7459196700000001</v>
      </c>
      <c r="AU134" s="21">
        <f t="shared" ref="AU134:AX134" si="134">SUM(AU135:AU228)</f>
        <v>0</v>
      </c>
      <c r="AV134" s="21">
        <f t="shared" si="134"/>
        <v>0.51346638</v>
      </c>
      <c r="AW134" s="21">
        <f t="shared" si="134"/>
        <v>5.2324532899999987</v>
      </c>
      <c r="AX134" s="21">
        <f t="shared" si="134"/>
        <v>0</v>
      </c>
      <c r="AY134" s="21" t="s">
        <v>97</v>
      </c>
      <c r="AZ134" s="21" t="s">
        <v>97</v>
      </c>
      <c r="BA134" s="21" t="s">
        <v>97</v>
      </c>
      <c r="BB134" s="21" t="s">
        <v>97</v>
      </c>
      <c r="BC134" s="21" t="s">
        <v>97</v>
      </c>
    </row>
    <row r="135" spans="1:55" ht="33.75" customHeight="1" x14ac:dyDescent="0.25">
      <c r="A135" s="57" t="s">
        <v>56</v>
      </c>
      <c r="B135" s="58" t="s">
        <v>412</v>
      </c>
      <c r="C135" s="59" t="s">
        <v>413</v>
      </c>
      <c r="D135" s="110">
        <v>0</v>
      </c>
      <c r="E135" s="61">
        <f t="shared" si="107"/>
        <v>2.4937979159999997</v>
      </c>
      <c r="F135" s="61">
        <f t="shared" si="108"/>
        <v>0</v>
      </c>
      <c r="G135" s="61">
        <f t="shared" si="109"/>
        <v>5.1700896000000003E-2</v>
      </c>
      <c r="H135" s="61">
        <f t="shared" si="110"/>
        <v>2.4420970199999998</v>
      </c>
      <c r="I135" s="61">
        <f t="shared" si="112"/>
        <v>0</v>
      </c>
      <c r="J135" s="61">
        <f t="shared" si="127"/>
        <v>2.4937979159999997</v>
      </c>
      <c r="K135" s="61">
        <v>0</v>
      </c>
      <c r="L135" s="61">
        <v>5.1700896000000003E-2</v>
      </c>
      <c r="M135" s="61">
        <v>2.4420970199999998</v>
      </c>
      <c r="N135" s="61">
        <v>0</v>
      </c>
      <c r="O135" s="61">
        <f t="shared" ref="O135:O166" si="135">P135+Q135+R135+S135</f>
        <v>0</v>
      </c>
      <c r="P135" s="61">
        <v>0</v>
      </c>
      <c r="Q135" s="61">
        <v>0</v>
      </c>
      <c r="R135" s="61">
        <v>0</v>
      </c>
      <c r="S135" s="61">
        <v>0</v>
      </c>
      <c r="T135" s="62">
        <f t="shared" ref="T135:T205" si="136">U135+V135+W135+X135</f>
        <v>0</v>
      </c>
      <c r="U135" s="62">
        <v>0</v>
      </c>
      <c r="V135" s="62">
        <v>0</v>
      </c>
      <c r="W135" s="62">
        <v>0</v>
      </c>
      <c r="X135" s="62">
        <v>0</v>
      </c>
      <c r="Y135" s="62" t="s">
        <v>97</v>
      </c>
      <c r="Z135" s="62" t="s">
        <v>97</v>
      </c>
      <c r="AA135" s="62" t="s">
        <v>97</v>
      </c>
      <c r="AB135" s="62" t="s">
        <v>97</v>
      </c>
      <c r="AC135" s="62" t="s">
        <v>97</v>
      </c>
      <c r="AD135" s="61">
        <v>0</v>
      </c>
      <c r="AE135" s="61">
        <f t="shared" si="111"/>
        <v>2.1573411999999998</v>
      </c>
      <c r="AF135" s="61">
        <f t="shared" si="111"/>
        <v>7.9176270000000007E-2</v>
      </c>
      <c r="AG135" s="61">
        <f t="shared" si="111"/>
        <v>4.3084079999999997E-2</v>
      </c>
      <c r="AH135" s="61">
        <f t="shared" si="111"/>
        <v>2.0350808499999999</v>
      </c>
      <c r="AI135" s="61">
        <f t="shared" si="102"/>
        <v>0</v>
      </c>
      <c r="AJ135" s="61">
        <f t="shared" si="124"/>
        <v>2.1573411999999998</v>
      </c>
      <c r="AK135" s="61">
        <v>7.9176270000000007E-2</v>
      </c>
      <c r="AL135" s="61">
        <v>4.3084079999999997E-2</v>
      </c>
      <c r="AM135" s="61">
        <v>2.0350808499999999</v>
      </c>
      <c r="AN135" s="61">
        <v>0</v>
      </c>
      <c r="AO135" s="62">
        <f t="shared" ref="AO135:AO166" si="137">AP135+AQ135+AR135+AS135</f>
        <v>0</v>
      </c>
      <c r="AP135" s="62">
        <v>0</v>
      </c>
      <c r="AQ135" s="62">
        <v>0</v>
      </c>
      <c r="AR135" s="62">
        <v>0</v>
      </c>
      <c r="AS135" s="62">
        <v>0</v>
      </c>
      <c r="AT135" s="97">
        <f t="shared" ref="AT135:AT205" si="138">AU135+AV135+AW135+AX135</f>
        <v>0</v>
      </c>
      <c r="AU135" s="62">
        <v>0</v>
      </c>
      <c r="AV135" s="62">
        <v>0</v>
      </c>
      <c r="AW135" s="62">
        <v>0</v>
      </c>
      <c r="AX135" s="62">
        <v>0</v>
      </c>
      <c r="AY135" s="62" t="s">
        <v>97</v>
      </c>
      <c r="AZ135" s="62" t="s">
        <v>97</v>
      </c>
      <c r="BA135" s="62" t="s">
        <v>97</v>
      </c>
      <c r="BB135" s="62" t="s">
        <v>97</v>
      </c>
      <c r="BC135" s="62" t="s">
        <v>97</v>
      </c>
    </row>
    <row r="136" spans="1:55" ht="29.25" customHeight="1" x14ac:dyDescent="0.25">
      <c r="A136" s="73" t="s">
        <v>56</v>
      </c>
      <c r="B136" s="15" t="s">
        <v>170</v>
      </c>
      <c r="C136" s="82" t="s">
        <v>171</v>
      </c>
      <c r="D136" s="110">
        <v>5.2469568000000004</v>
      </c>
      <c r="E136" s="61">
        <f t="shared" si="107"/>
        <v>0</v>
      </c>
      <c r="F136" s="61">
        <f t="shared" si="108"/>
        <v>0</v>
      </c>
      <c r="G136" s="61">
        <f t="shared" si="109"/>
        <v>0</v>
      </c>
      <c r="H136" s="61">
        <f t="shared" si="110"/>
        <v>0</v>
      </c>
      <c r="I136" s="61">
        <f t="shared" si="112"/>
        <v>0</v>
      </c>
      <c r="J136" s="61">
        <f t="shared" si="127"/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f t="shared" si="135"/>
        <v>0</v>
      </c>
      <c r="P136" s="61">
        <v>0</v>
      </c>
      <c r="Q136" s="61">
        <v>0</v>
      </c>
      <c r="R136" s="61">
        <v>0</v>
      </c>
      <c r="S136" s="61">
        <v>0</v>
      </c>
      <c r="T136" s="62">
        <f t="shared" si="136"/>
        <v>0</v>
      </c>
      <c r="U136" s="62">
        <v>0</v>
      </c>
      <c r="V136" s="62">
        <v>0</v>
      </c>
      <c r="W136" s="62">
        <v>0</v>
      </c>
      <c r="X136" s="62">
        <v>0</v>
      </c>
      <c r="Y136" s="62" t="s">
        <v>97</v>
      </c>
      <c r="Z136" s="62" t="s">
        <v>97</v>
      </c>
      <c r="AA136" s="62" t="s">
        <v>97</v>
      </c>
      <c r="AB136" s="62" t="s">
        <v>97</v>
      </c>
      <c r="AC136" s="62" t="s">
        <v>97</v>
      </c>
      <c r="AD136" s="61">
        <v>4.3724640000000008</v>
      </c>
      <c r="AE136" s="61">
        <f t="shared" si="111"/>
        <v>0</v>
      </c>
      <c r="AF136" s="61">
        <f t="shared" si="111"/>
        <v>0</v>
      </c>
      <c r="AG136" s="61">
        <f t="shared" si="111"/>
        <v>0</v>
      </c>
      <c r="AH136" s="61">
        <f t="shared" si="111"/>
        <v>0</v>
      </c>
      <c r="AI136" s="61">
        <f t="shared" si="102"/>
        <v>0</v>
      </c>
      <c r="AJ136" s="61">
        <f t="shared" si="124"/>
        <v>0</v>
      </c>
      <c r="AK136" s="61">
        <v>0</v>
      </c>
      <c r="AL136" s="61">
        <v>0</v>
      </c>
      <c r="AM136" s="61">
        <v>0</v>
      </c>
      <c r="AN136" s="61">
        <v>0</v>
      </c>
      <c r="AO136" s="62">
        <f t="shared" si="137"/>
        <v>0</v>
      </c>
      <c r="AP136" s="62">
        <v>0</v>
      </c>
      <c r="AQ136" s="62">
        <v>0</v>
      </c>
      <c r="AR136" s="62">
        <v>0</v>
      </c>
      <c r="AS136" s="62">
        <v>0</v>
      </c>
      <c r="AT136" s="97">
        <f t="shared" si="138"/>
        <v>0</v>
      </c>
      <c r="AU136" s="62">
        <v>0</v>
      </c>
      <c r="AV136" s="62">
        <v>0</v>
      </c>
      <c r="AW136" s="62">
        <v>0</v>
      </c>
      <c r="AX136" s="62">
        <v>0</v>
      </c>
      <c r="AY136" s="62" t="s">
        <v>97</v>
      </c>
      <c r="AZ136" s="62" t="s">
        <v>97</v>
      </c>
      <c r="BA136" s="62" t="s">
        <v>97</v>
      </c>
      <c r="BB136" s="62" t="s">
        <v>97</v>
      </c>
      <c r="BC136" s="62" t="s">
        <v>97</v>
      </c>
    </row>
    <row r="137" spans="1:55" ht="27.75" customHeight="1" x14ac:dyDescent="0.25">
      <c r="A137" s="73" t="s">
        <v>56</v>
      </c>
      <c r="B137" s="15" t="s">
        <v>172</v>
      </c>
      <c r="C137" s="82" t="s">
        <v>173</v>
      </c>
      <c r="D137" s="110">
        <v>1.1140584</v>
      </c>
      <c r="E137" s="61">
        <f t="shared" si="107"/>
        <v>1.00133418</v>
      </c>
      <c r="F137" s="61">
        <f t="shared" si="108"/>
        <v>0</v>
      </c>
      <c r="G137" s="61">
        <f t="shared" si="109"/>
        <v>4.8865355999999999E-2</v>
      </c>
      <c r="H137" s="61">
        <f t="shared" si="110"/>
        <v>0.95246882399999988</v>
      </c>
      <c r="I137" s="61">
        <f t="shared" si="112"/>
        <v>0</v>
      </c>
      <c r="J137" s="61">
        <f t="shared" si="127"/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f t="shared" si="135"/>
        <v>0</v>
      </c>
      <c r="P137" s="61">
        <v>0</v>
      </c>
      <c r="Q137" s="61">
        <v>0</v>
      </c>
      <c r="R137" s="61">
        <v>0</v>
      </c>
      <c r="S137" s="61">
        <v>0</v>
      </c>
      <c r="T137" s="62">
        <f t="shared" si="136"/>
        <v>1.00133418</v>
      </c>
      <c r="U137" s="62">
        <v>0</v>
      </c>
      <c r="V137" s="62">
        <v>4.8865355999999999E-2</v>
      </c>
      <c r="W137" s="62">
        <v>0.95246882399999988</v>
      </c>
      <c r="X137" s="62">
        <v>0</v>
      </c>
      <c r="Y137" s="62" t="s">
        <v>97</v>
      </c>
      <c r="Z137" s="62" t="s">
        <v>97</v>
      </c>
      <c r="AA137" s="62" t="s">
        <v>97</v>
      </c>
      <c r="AB137" s="62" t="s">
        <v>97</v>
      </c>
      <c r="AC137" s="62" t="s">
        <v>97</v>
      </c>
      <c r="AD137" s="61">
        <v>0.92838200000000004</v>
      </c>
      <c r="AE137" s="61">
        <f t="shared" si="111"/>
        <v>0.91187481000000004</v>
      </c>
      <c r="AF137" s="61">
        <f t="shared" si="111"/>
        <v>0</v>
      </c>
      <c r="AG137" s="61">
        <f t="shared" si="111"/>
        <v>0.11815079000000001</v>
      </c>
      <c r="AH137" s="61">
        <f t="shared" si="111"/>
        <v>0.79372401999999997</v>
      </c>
      <c r="AI137" s="61">
        <f t="shared" si="102"/>
        <v>0</v>
      </c>
      <c r="AJ137" s="61">
        <f t="shared" si="124"/>
        <v>0</v>
      </c>
      <c r="AK137" s="61">
        <v>0</v>
      </c>
      <c r="AL137" s="61">
        <v>0</v>
      </c>
      <c r="AM137" s="61">
        <v>0</v>
      </c>
      <c r="AN137" s="61">
        <v>0</v>
      </c>
      <c r="AO137" s="62">
        <f t="shared" si="137"/>
        <v>0</v>
      </c>
      <c r="AP137" s="62">
        <v>0</v>
      </c>
      <c r="AQ137" s="62">
        <v>0</v>
      </c>
      <c r="AR137" s="62">
        <v>0</v>
      </c>
      <c r="AS137" s="62">
        <v>0</v>
      </c>
      <c r="AT137" s="97">
        <f t="shared" si="138"/>
        <v>0.91187481000000004</v>
      </c>
      <c r="AU137" s="62">
        <v>0</v>
      </c>
      <c r="AV137" s="62">
        <v>0.11815079000000001</v>
      </c>
      <c r="AW137" s="62">
        <v>0.79372401999999997</v>
      </c>
      <c r="AX137" s="62">
        <v>0</v>
      </c>
      <c r="AY137" s="62" t="s">
        <v>97</v>
      </c>
      <c r="AZ137" s="62" t="s">
        <v>97</v>
      </c>
      <c r="BA137" s="62" t="s">
        <v>97</v>
      </c>
      <c r="BB137" s="62" t="s">
        <v>97</v>
      </c>
      <c r="BC137" s="62" t="s">
        <v>97</v>
      </c>
    </row>
    <row r="138" spans="1:55" ht="27.75" customHeight="1" x14ac:dyDescent="0.25">
      <c r="A138" s="63" t="s">
        <v>56</v>
      </c>
      <c r="B138" s="15" t="s">
        <v>414</v>
      </c>
      <c r="C138" s="83" t="s">
        <v>415</v>
      </c>
      <c r="D138" s="110">
        <v>0</v>
      </c>
      <c r="E138" s="61">
        <f t="shared" si="107"/>
        <v>5.2257275999999998E-2</v>
      </c>
      <c r="F138" s="61">
        <f t="shared" si="108"/>
        <v>0</v>
      </c>
      <c r="G138" s="61">
        <f t="shared" si="109"/>
        <v>4.4376539999999999E-2</v>
      </c>
      <c r="H138" s="61">
        <f t="shared" si="110"/>
        <v>7.8807359999999993E-3</v>
      </c>
      <c r="I138" s="61">
        <f t="shared" si="112"/>
        <v>0</v>
      </c>
      <c r="J138" s="61">
        <f t="shared" si="127"/>
        <v>5.2257275999999998E-2</v>
      </c>
      <c r="K138" s="61">
        <v>0</v>
      </c>
      <c r="L138" s="61">
        <v>4.4376539999999999E-2</v>
      </c>
      <c r="M138" s="61">
        <v>7.8807359999999993E-3</v>
      </c>
      <c r="N138" s="61">
        <v>0</v>
      </c>
      <c r="O138" s="61">
        <f t="shared" si="135"/>
        <v>0</v>
      </c>
      <c r="P138" s="61">
        <v>0</v>
      </c>
      <c r="Q138" s="61">
        <v>0</v>
      </c>
      <c r="R138" s="61">
        <v>0</v>
      </c>
      <c r="S138" s="61">
        <v>0</v>
      </c>
      <c r="T138" s="62">
        <f t="shared" si="136"/>
        <v>0</v>
      </c>
      <c r="U138" s="62">
        <v>0</v>
      </c>
      <c r="V138" s="62">
        <v>0</v>
      </c>
      <c r="W138" s="62">
        <v>0</v>
      </c>
      <c r="X138" s="62">
        <v>0</v>
      </c>
      <c r="Y138" s="62" t="s">
        <v>97</v>
      </c>
      <c r="Z138" s="62" t="s">
        <v>97</v>
      </c>
      <c r="AA138" s="62" t="s">
        <v>97</v>
      </c>
      <c r="AB138" s="62" t="s">
        <v>97</v>
      </c>
      <c r="AC138" s="62" t="s">
        <v>97</v>
      </c>
      <c r="AD138" s="61">
        <v>0</v>
      </c>
      <c r="AE138" s="61">
        <f t="shared" si="111"/>
        <v>4.354773E-2</v>
      </c>
      <c r="AF138" s="61">
        <f t="shared" si="111"/>
        <v>0</v>
      </c>
      <c r="AG138" s="61">
        <f t="shared" si="111"/>
        <v>3.6980449999999998E-2</v>
      </c>
      <c r="AH138" s="61">
        <f t="shared" si="111"/>
        <v>6.56728E-3</v>
      </c>
      <c r="AI138" s="61">
        <f t="shared" si="102"/>
        <v>0</v>
      </c>
      <c r="AJ138" s="61">
        <f t="shared" si="124"/>
        <v>4.354773E-2</v>
      </c>
      <c r="AK138" s="61">
        <v>0</v>
      </c>
      <c r="AL138" s="61">
        <v>3.6980449999999998E-2</v>
      </c>
      <c r="AM138" s="61">
        <v>6.56728E-3</v>
      </c>
      <c r="AN138" s="61">
        <v>0</v>
      </c>
      <c r="AO138" s="62">
        <f t="shared" si="137"/>
        <v>0</v>
      </c>
      <c r="AP138" s="62">
        <v>0</v>
      </c>
      <c r="AQ138" s="62">
        <v>0</v>
      </c>
      <c r="AR138" s="62">
        <v>0</v>
      </c>
      <c r="AS138" s="62">
        <v>0</v>
      </c>
      <c r="AT138" s="97">
        <f t="shared" si="138"/>
        <v>0</v>
      </c>
      <c r="AU138" s="62">
        <v>0</v>
      </c>
      <c r="AV138" s="62">
        <v>0</v>
      </c>
      <c r="AW138" s="62">
        <v>0</v>
      </c>
      <c r="AX138" s="62">
        <v>0</v>
      </c>
      <c r="AY138" s="62" t="s">
        <v>97</v>
      </c>
      <c r="AZ138" s="62" t="s">
        <v>97</v>
      </c>
      <c r="BA138" s="62" t="s">
        <v>97</v>
      </c>
      <c r="BB138" s="62" t="s">
        <v>97</v>
      </c>
      <c r="BC138" s="62" t="s">
        <v>97</v>
      </c>
    </row>
    <row r="139" spans="1:55" ht="27.75" customHeight="1" x14ac:dyDescent="0.25">
      <c r="A139" s="63" t="s">
        <v>56</v>
      </c>
      <c r="B139" s="15" t="s">
        <v>416</v>
      </c>
      <c r="C139" s="83" t="s">
        <v>417</v>
      </c>
      <c r="D139" s="110">
        <v>0</v>
      </c>
      <c r="E139" s="61">
        <f t="shared" si="107"/>
        <v>5.5317768000000003E-2</v>
      </c>
      <c r="F139" s="61">
        <f t="shared" si="108"/>
        <v>0</v>
      </c>
      <c r="G139" s="61">
        <f t="shared" si="109"/>
        <v>3.3039527999999999E-2</v>
      </c>
      <c r="H139" s="61">
        <f t="shared" si="110"/>
        <v>2.2278240000000001E-2</v>
      </c>
      <c r="I139" s="61">
        <f t="shared" si="112"/>
        <v>0</v>
      </c>
      <c r="J139" s="61">
        <f t="shared" si="127"/>
        <v>5.5317768000000003E-2</v>
      </c>
      <c r="K139" s="61">
        <v>0</v>
      </c>
      <c r="L139" s="61">
        <v>3.3039527999999999E-2</v>
      </c>
      <c r="M139" s="61">
        <v>2.2278240000000001E-2</v>
      </c>
      <c r="N139" s="61">
        <v>0</v>
      </c>
      <c r="O139" s="61">
        <f t="shared" si="135"/>
        <v>0</v>
      </c>
      <c r="P139" s="61">
        <v>0</v>
      </c>
      <c r="Q139" s="61">
        <v>0</v>
      </c>
      <c r="R139" s="61">
        <v>0</v>
      </c>
      <c r="S139" s="61">
        <v>0</v>
      </c>
      <c r="T139" s="62">
        <f t="shared" si="136"/>
        <v>0</v>
      </c>
      <c r="U139" s="62">
        <v>0</v>
      </c>
      <c r="V139" s="62">
        <v>0</v>
      </c>
      <c r="W139" s="62">
        <v>0</v>
      </c>
      <c r="X139" s="62">
        <v>0</v>
      </c>
      <c r="Y139" s="62" t="s">
        <v>97</v>
      </c>
      <c r="Z139" s="62" t="s">
        <v>97</v>
      </c>
      <c r="AA139" s="62" t="s">
        <v>97</v>
      </c>
      <c r="AB139" s="62" t="s">
        <v>97</v>
      </c>
      <c r="AC139" s="62" t="s">
        <v>97</v>
      </c>
      <c r="AD139" s="61">
        <v>0</v>
      </c>
      <c r="AE139" s="61">
        <f t="shared" si="111"/>
        <v>4.6098139999999996E-2</v>
      </c>
      <c r="AF139" s="61">
        <f t="shared" si="111"/>
        <v>0</v>
      </c>
      <c r="AG139" s="61">
        <f t="shared" si="111"/>
        <v>2.7532939999999999E-2</v>
      </c>
      <c r="AH139" s="61">
        <f t="shared" si="111"/>
        <v>1.85652E-2</v>
      </c>
      <c r="AI139" s="61">
        <f t="shared" si="102"/>
        <v>0</v>
      </c>
      <c r="AJ139" s="61">
        <f t="shared" si="124"/>
        <v>4.6098139999999996E-2</v>
      </c>
      <c r="AK139" s="61">
        <v>0</v>
      </c>
      <c r="AL139" s="61">
        <v>2.7532939999999999E-2</v>
      </c>
      <c r="AM139" s="61">
        <v>1.85652E-2</v>
      </c>
      <c r="AN139" s="61">
        <v>0</v>
      </c>
      <c r="AO139" s="62">
        <f t="shared" si="137"/>
        <v>0</v>
      </c>
      <c r="AP139" s="62">
        <v>0</v>
      </c>
      <c r="AQ139" s="62">
        <v>0</v>
      </c>
      <c r="AR139" s="62">
        <v>0</v>
      </c>
      <c r="AS139" s="62">
        <v>0</v>
      </c>
      <c r="AT139" s="97">
        <f t="shared" si="138"/>
        <v>0</v>
      </c>
      <c r="AU139" s="62">
        <v>0</v>
      </c>
      <c r="AV139" s="62">
        <v>0</v>
      </c>
      <c r="AW139" s="62">
        <v>0</v>
      </c>
      <c r="AX139" s="62">
        <v>0</v>
      </c>
      <c r="AY139" s="62" t="s">
        <v>97</v>
      </c>
      <c r="AZ139" s="62" t="s">
        <v>97</v>
      </c>
      <c r="BA139" s="62" t="s">
        <v>97</v>
      </c>
      <c r="BB139" s="62" t="s">
        <v>97</v>
      </c>
      <c r="BC139" s="62" t="s">
        <v>97</v>
      </c>
    </row>
    <row r="140" spans="1:55" ht="27.75" customHeight="1" x14ac:dyDescent="0.25">
      <c r="A140" s="63" t="s">
        <v>56</v>
      </c>
      <c r="B140" s="15" t="s">
        <v>418</v>
      </c>
      <c r="C140" s="83" t="s">
        <v>419</v>
      </c>
      <c r="D140" s="110">
        <v>0</v>
      </c>
      <c r="E140" s="61">
        <f t="shared" si="107"/>
        <v>7.0376064000000002E-2</v>
      </c>
      <c r="F140" s="61">
        <f t="shared" si="108"/>
        <v>0</v>
      </c>
      <c r="G140" s="61">
        <f t="shared" si="109"/>
        <v>6.3325800000000002E-2</v>
      </c>
      <c r="H140" s="61">
        <f t="shared" si="110"/>
        <v>7.0502640000000005E-3</v>
      </c>
      <c r="I140" s="61">
        <f t="shared" si="112"/>
        <v>0</v>
      </c>
      <c r="J140" s="61">
        <f t="shared" si="127"/>
        <v>7.0376064000000002E-2</v>
      </c>
      <c r="K140" s="61">
        <v>0</v>
      </c>
      <c r="L140" s="61">
        <v>6.3325800000000002E-2</v>
      </c>
      <c r="M140" s="61">
        <v>7.0502640000000005E-3</v>
      </c>
      <c r="N140" s="61">
        <v>0</v>
      </c>
      <c r="O140" s="61">
        <f t="shared" si="135"/>
        <v>0</v>
      </c>
      <c r="P140" s="61">
        <v>0</v>
      </c>
      <c r="Q140" s="61">
        <v>0</v>
      </c>
      <c r="R140" s="61">
        <v>0</v>
      </c>
      <c r="S140" s="61">
        <v>0</v>
      </c>
      <c r="T140" s="62">
        <f t="shared" si="136"/>
        <v>0</v>
      </c>
      <c r="U140" s="62">
        <v>0</v>
      </c>
      <c r="V140" s="62">
        <v>0</v>
      </c>
      <c r="W140" s="62">
        <v>0</v>
      </c>
      <c r="X140" s="62">
        <v>0</v>
      </c>
      <c r="Y140" s="62" t="s">
        <v>97</v>
      </c>
      <c r="Z140" s="62" t="s">
        <v>97</v>
      </c>
      <c r="AA140" s="62" t="s">
        <v>97</v>
      </c>
      <c r="AB140" s="62" t="s">
        <v>97</v>
      </c>
      <c r="AC140" s="62" t="s">
        <v>97</v>
      </c>
      <c r="AD140" s="61">
        <v>0</v>
      </c>
      <c r="AE140" s="61">
        <f t="shared" si="111"/>
        <v>5.8646720000000006E-2</v>
      </c>
      <c r="AF140" s="61">
        <f t="shared" si="111"/>
        <v>0</v>
      </c>
      <c r="AG140" s="61">
        <f t="shared" si="111"/>
        <v>5.2771500000000006E-2</v>
      </c>
      <c r="AH140" s="61">
        <f t="shared" si="111"/>
        <v>5.8752200000000004E-3</v>
      </c>
      <c r="AI140" s="61">
        <f t="shared" si="102"/>
        <v>0</v>
      </c>
      <c r="AJ140" s="61">
        <f t="shared" si="124"/>
        <v>5.8646720000000006E-2</v>
      </c>
      <c r="AK140" s="61">
        <v>0</v>
      </c>
      <c r="AL140" s="61">
        <v>5.2771500000000006E-2</v>
      </c>
      <c r="AM140" s="61">
        <v>5.8752200000000004E-3</v>
      </c>
      <c r="AN140" s="61">
        <v>0</v>
      </c>
      <c r="AO140" s="62">
        <f t="shared" si="137"/>
        <v>0</v>
      </c>
      <c r="AP140" s="62">
        <v>0</v>
      </c>
      <c r="AQ140" s="62">
        <v>0</v>
      </c>
      <c r="AR140" s="62">
        <v>0</v>
      </c>
      <c r="AS140" s="62">
        <v>0</v>
      </c>
      <c r="AT140" s="97">
        <f t="shared" si="138"/>
        <v>0</v>
      </c>
      <c r="AU140" s="62">
        <v>0</v>
      </c>
      <c r="AV140" s="62">
        <v>0</v>
      </c>
      <c r="AW140" s="62">
        <v>0</v>
      </c>
      <c r="AX140" s="62">
        <v>0</v>
      </c>
      <c r="AY140" s="62" t="s">
        <v>97</v>
      </c>
      <c r="AZ140" s="62" t="s">
        <v>97</v>
      </c>
      <c r="BA140" s="62" t="s">
        <v>97</v>
      </c>
      <c r="BB140" s="62" t="s">
        <v>97</v>
      </c>
      <c r="BC140" s="62" t="s">
        <v>97</v>
      </c>
    </row>
    <row r="141" spans="1:55" ht="27.75" customHeight="1" x14ac:dyDescent="0.25">
      <c r="A141" s="63" t="s">
        <v>56</v>
      </c>
      <c r="B141" s="15" t="s">
        <v>420</v>
      </c>
      <c r="C141" s="83" t="s">
        <v>421</v>
      </c>
      <c r="D141" s="110">
        <v>0</v>
      </c>
      <c r="E141" s="61">
        <f t="shared" si="107"/>
        <v>9.9619883999999992E-2</v>
      </c>
      <c r="F141" s="61">
        <f t="shared" si="108"/>
        <v>0</v>
      </c>
      <c r="G141" s="61">
        <f t="shared" si="109"/>
        <v>9.380543999999999E-2</v>
      </c>
      <c r="H141" s="61">
        <f t="shared" si="110"/>
        <v>5.8144440000000002E-3</v>
      </c>
      <c r="I141" s="61">
        <f t="shared" si="112"/>
        <v>0</v>
      </c>
      <c r="J141" s="61">
        <f t="shared" si="127"/>
        <v>5.5021415999999997E-2</v>
      </c>
      <c r="K141" s="61">
        <v>0</v>
      </c>
      <c r="L141" s="61">
        <v>5.1826619999999997E-2</v>
      </c>
      <c r="M141" s="61">
        <v>3.1947959999999997E-3</v>
      </c>
      <c r="N141" s="61">
        <v>0</v>
      </c>
      <c r="O141" s="61">
        <f t="shared" si="135"/>
        <v>4.4598467999999995E-2</v>
      </c>
      <c r="P141" s="61">
        <v>0</v>
      </c>
      <c r="Q141" s="61">
        <v>4.1978819999999993E-2</v>
      </c>
      <c r="R141" s="61">
        <v>2.619648E-3</v>
      </c>
      <c r="S141" s="61">
        <v>0</v>
      </c>
      <c r="T141" s="62">
        <f t="shared" si="136"/>
        <v>0</v>
      </c>
      <c r="U141" s="62">
        <v>0</v>
      </c>
      <c r="V141" s="62">
        <v>0</v>
      </c>
      <c r="W141" s="62">
        <v>0</v>
      </c>
      <c r="X141" s="62">
        <v>0</v>
      </c>
      <c r="Y141" s="62" t="s">
        <v>97</v>
      </c>
      <c r="Z141" s="62" t="s">
        <v>97</v>
      </c>
      <c r="AA141" s="62" t="s">
        <v>97</v>
      </c>
      <c r="AB141" s="62" t="s">
        <v>97</v>
      </c>
      <c r="AC141" s="62" t="s">
        <v>97</v>
      </c>
      <c r="AD141" s="61">
        <v>0</v>
      </c>
      <c r="AE141" s="61">
        <f t="shared" si="111"/>
        <v>8.3016569999999984E-2</v>
      </c>
      <c r="AF141" s="61">
        <f t="shared" si="111"/>
        <v>0</v>
      </c>
      <c r="AG141" s="61">
        <f t="shared" si="111"/>
        <v>7.8171199999999996E-2</v>
      </c>
      <c r="AH141" s="61">
        <f t="shared" si="111"/>
        <v>4.8453699999999999E-3</v>
      </c>
      <c r="AI141" s="61">
        <f t="shared" si="102"/>
        <v>0</v>
      </c>
      <c r="AJ141" s="61">
        <f t="shared" si="124"/>
        <v>4.5851179999999998E-2</v>
      </c>
      <c r="AK141" s="61">
        <v>0</v>
      </c>
      <c r="AL141" s="61">
        <v>4.3188850000000001E-2</v>
      </c>
      <c r="AM141" s="61">
        <v>2.6623300000000001E-3</v>
      </c>
      <c r="AN141" s="61">
        <v>0</v>
      </c>
      <c r="AO141" s="62">
        <f t="shared" si="137"/>
        <v>3.7165389999999993E-2</v>
      </c>
      <c r="AP141" s="62">
        <v>0</v>
      </c>
      <c r="AQ141" s="62">
        <v>3.4982349999999995E-2</v>
      </c>
      <c r="AR141" s="62">
        <v>2.1830400000000002E-3</v>
      </c>
      <c r="AS141" s="62">
        <v>0</v>
      </c>
      <c r="AT141" s="97">
        <f t="shared" si="138"/>
        <v>0</v>
      </c>
      <c r="AU141" s="62">
        <v>0</v>
      </c>
      <c r="AV141" s="62">
        <v>0</v>
      </c>
      <c r="AW141" s="62">
        <v>0</v>
      </c>
      <c r="AX141" s="62">
        <v>0</v>
      </c>
      <c r="AY141" s="62" t="s">
        <v>97</v>
      </c>
      <c r="AZ141" s="62" t="s">
        <v>97</v>
      </c>
      <c r="BA141" s="62" t="s">
        <v>97</v>
      </c>
      <c r="BB141" s="62" t="s">
        <v>97</v>
      </c>
      <c r="BC141" s="62" t="s">
        <v>97</v>
      </c>
    </row>
    <row r="142" spans="1:55" ht="27.75" customHeight="1" x14ac:dyDescent="0.25">
      <c r="A142" s="63" t="s">
        <v>56</v>
      </c>
      <c r="B142" s="15" t="s">
        <v>422</v>
      </c>
      <c r="C142" s="83" t="s">
        <v>423</v>
      </c>
      <c r="D142" s="110">
        <v>0</v>
      </c>
      <c r="E142" s="61">
        <f t="shared" si="107"/>
        <v>7.3959131999999997E-2</v>
      </c>
      <c r="F142" s="61">
        <f t="shared" si="108"/>
        <v>0</v>
      </c>
      <c r="G142" s="61">
        <f t="shared" si="109"/>
        <v>6.0572543999999992E-2</v>
      </c>
      <c r="H142" s="61">
        <f t="shared" si="110"/>
        <v>1.3386588E-2</v>
      </c>
      <c r="I142" s="61">
        <f t="shared" si="112"/>
        <v>0</v>
      </c>
      <c r="J142" s="61">
        <f t="shared" si="127"/>
        <v>7.3959131999999997E-2</v>
      </c>
      <c r="K142" s="61">
        <v>0</v>
      </c>
      <c r="L142" s="61">
        <v>6.0572543999999992E-2</v>
      </c>
      <c r="M142" s="61">
        <v>1.3386588E-2</v>
      </c>
      <c r="N142" s="61">
        <v>0</v>
      </c>
      <c r="O142" s="61">
        <f t="shared" si="135"/>
        <v>0</v>
      </c>
      <c r="P142" s="61">
        <v>0</v>
      </c>
      <c r="Q142" s="61">
        <v>0</v>
      </c>
      <c r="R142" s="61">
        <v>0</v>
      </c>
      <c r="S142" s="61">
        <v>0</v>
      </c>
      <c r="T142" s="62">
        <f t="shared" si="136"/>
        <v>0</v>
      </c>
      <c r="U142" s="62">
        <v>0</v>
      </c>
      <c r="V142" s="62">
        <v>0</v>
      </c>
      <c r="W142" s="62">
        <v>0</v>
      </c>
      <c r="X142" s="62">
        <v>0</v>
      </c>
      <c r="Y142" s="62" t="s">
        <v>97</v>
      </c>
      <c r="Z142" s="62" t="s">
        <v>97</v>
      </c>
      <c r="AA142" s="62" t="s">
        <v>97</v>
      </c>
      <c r="AB142" s="62" t="s">
        <v>97</v>
      </c>
      <c r="AC142" s="62" t="s">
        <v>97</v>
      </c>
      <c r="AD142" s="61">
        <v>0</v>
      </c>
      <c r="AE142" s="61">
        <f t="shared" si="111"/>
        <v>6.1632610000000004E-2</v>
      </c>
      <c r="AF142" s="61">
        <f t="shared" si="111"/>
        <v>0</v>
      </c>
      <c r="AG142" s="61">
        <f t="shared" si="111"/>
        <v>5.047712E-2</v>
      </c>
      <c r="AH142" s="61">
        <f t="shared" si="111"/>
        <v>1.1155490000000001E-2</v>
      </c>
      <c r="AI142" s="61">
        <f t="shared" si="102"/>
        <v>0</v>
      </c>
      <c r="AJ142" s="61">
        <f t="shared" si="124"/>
        <v>6.1632610000000004E-2</v>
      </c>
      <c r="AK142" s="61">
        <v>0</v>
      </c>
      <c r="AL142" s="61">
        <v>5.047712E-2</v>
      </c>
      <c r="AM142" s="61">
        <v>1.1155490000000001E-2</v>
      </c>
      <c r="AN142" s="61">
        <v>0</v>
      </c>
      <c r="AO142" s="62">
        <f t="shared" si="137"/>
        <v>0</v>
      </c>
      <c r="AP142" s="62">
        <v>0</v>
      </c>
      <c r="AQ142" s="62">
        <v>0</v>
      </c>
      <c r="AR142" s="62">
        <v>0</v>
      </c>
      <c r="AS142" s="62">
        <v>0</v>
      </c>
      <c r="AT142" s="97">
        <f t="shared" si="138"/>
        <v>0</v>
      </c>
      <c r="AU142" s="62">
        <v>0</v>
      </c>
      <c r="AV142" s="62">
        <v>0</v>
      </c>
      <c r="AW142" s="62">
        <v>0</v>
      </c>
      <c r="AX142" s="62">
        <v>0</v>
      </c>
      <c r="AY142" s="62" t="s">
        <v>97</v>
      </c>
      <c r="AZ142" s="62" t="s">
        <v>97</v>
      </c>
      <c r="BA142" s="62" t="s">
        <v>97</v>
      </c>
      <c r="BB142" s="62" t="s">
        <v>97</v>
      </c>
      <c r="BC142" s="62" t="s">
        <v>97</v>
      </c>
    </row>
    <row r="143" spans="1:55" ht="27.75" customHeight="1" x14ac:dyDescent="0.25">
      <c r="A143" s="63" t="s">
        <v>56</v>
      </c>
      <c r="B143" s="15" t="s">
        <v>424</v>
      </c>
      <c r="C143" s="83" t="s">
        <v>425</v>
      </c>
      <c r="D143" s="110">
        <v>0</v>
      </c>
      <c r="E143" s="61">
        <f t="shared" si="107"/>
        <v>9.2915591999999991E-2</v>
      </c>
      <c r="F143" s="61">
        <f t="shared" si="108"/>
        <v>0</v>
      </c>
      <c r="G143" s="61">
        <f t="shared" si="109"/>
        <v>9.2915591999999991E-2</v>
      </c>
      <c r="H143" s="61">
        <f t="shared" si="110"/>
        <v>0</v>
      </c>
      <c r="I143" s="61">
        <f t="shared" si="112"/>
        <v>0</v>
      </c>
      <c r="J143" s="61">
        <f t="shared" si="127"/>
        <v>9.2915591999999991E-2</v>
      </c>
      <c r="K143" s="61">
        <v>0</v>
      </c>
      <c r="L143" s="61">
        <v>9.2915591999999991E-2</v>
      </c>
      <c r="M143" s="61">
        <v>0</v>
      </c>
      <c r="N143" s="61">
        <v>0</v>
      </c>
      <c r="O143" s="61">
        <f t="shared" si="135"/>
        <v>0</v>
      </c>
      <c r="P143" s="61">
        <v>0</v>
      </c>
      <c r="Q143" s="61">
        <v>0</v>
      </c>
      <c r="R143" s="61">
        <v>0</v>
      </c>
      <c r="S143" s="61">
        <v>0</v>
      </c>
      <c r="T143" s="62">
        <f t="shared" si="136"/>
        <v>0</v>
      </c>
      <c r="U143" s="62">
        <v>0</v>
      </c>
      <c r="V143" s="62">
        <v>0</v>
      </c>
      <c r="W143" s="62">
        <v>0</v>
      </c>
      <c r="X143" s="62">
        <v>0</v>
      </c>
      <c r="Y143" s="62" t="s">
        <v>97</v>
      </c>
      <c r="Z143" s="62" t="s">
        <v>97</v>
      </c>
      <c r="AA143" s="62" t="s">
        <v>97</v>
      </c>
      <c r="AB143" s="62" t="s">
        <v>97</v>
      </c>
      <c r="AC143" s="62" t="s">
        <v>97</v>
      </c>
      <c r="AD143" s="61">
        <v>0</v>
      </c>
      <c r="AE143" s="61">
        <f t="shared" si="111"/>
        <v>0</v>
      </c>
      <c r="AF143" s="61">
        <f t="shared" si="111"/>
        <v>0</v>
      </c>
      <c r="AG143" s="61">
        <f t="shared" si="111"/>
        <v>0</v>
      </c>
      <c r="AH143" s="61">
        <f t="shared" si="111"/>
        <v>0</v>
      </c>
      <c r="AI143" s="61">
        <f t="shared" si="102"/>
        <v>0</v>
      </c>
      <c r="AJ143" s="61">
        <f t="shared" si="124"/>
        <v>0</v>
      </c>
      <c r="AK143" s="61">
        <v>0</v>
      </c>
      <c r="AL143" s="61">
        <v>0</v>
      </c>
      <c r="AM143" s="61">
        <v>0</v>
      </c>
      <c r="AN143" s="61">
        <v>0</v>
      </c>
      <c r="AO143" s="62">
        <f t="shared" si="137"/>
        <v>0</v>
      </c>
      <c r="AP143" s="62">
        <v>0</v>
      </c>
      <c r="AQ143" s="62">
        <v>0</v>
      </c>
      <c r="AR143" s="62">
        <v>0</v>
      </c>
      <c r="AS143" s="62">
        <v>0</v>
      </c>
      <c r="AT143" s="97">
        <f t="shared" si="138"/>
        <v>0</v>
      </c>
      <c r="AU143" s="62">
        <v>0</v>
      </c>
      <c r="AV143" s="62">
        <v>0</v>
      </c>
      <c r="AW143" s="62">
        <v>0</v>
      </c>
      <c r="AX143" s="62">
        <v>0</v>
      </c>
      <c r="AY143" s="62" t="s">
        <v>97</v>
      </c>
      <c r="AZ143" s="62" t="s">
        <v>97</v>
      </c>
      <c r="BA143" s="62" t="s">
        <v>97</v>
      </c>
      <c r="BB143" s="62" t="s">
        <v>97</v>
      </c>
      <c r="BC143" s="62" t="s">
        <v>97</v>
      </c>
    </row>
    <row r="144" spans="1:55" ht="27.75" customHeight="1" x14ac:dyDescent="0.25">
      <c r="A144" s="63" t="s">
        <v>56</v>
      </c>
      <c r="B144" s="15" t="s">
        <v>426</v>
      </c>
      <c r="C144" s="83" t="s">
        <v>427</v>
      </c>
      <c r="D144" s="110">
        <v>0</v>
      </c>
      <c r="E144" s="61">
        <f t="shared" si="107"/>
        <v>6.9647712000000001E-2</v>
      </c>
      <c r="F144" s="61">
        <f t="shared" si="108"/>
        <v>0</v>
      </c>
      <c r="G144" s="61">
        <f t="shared" si="109"/>
        <v>5.7009371999999996E-2</v>
      </c>
      <c r="H144" s="61">
        <f t="shared" si="110"/>
        <v>1.263834E-2</v>
      </c>
      <c r="I144" s="61">
        <f t="shared" si="112"/>
        <v>0</v>
      </c>
      <c r="J144" s="61">
        <f t="shared" si="127"/>
        <v>6.9647712000000001E-2</v>
      </c>
      <c r="K144" s="61">
        <v>0</v>
      </c>
      <c r="L144" s="61">
        <v>5.7009371999999996E-2</v>
      </c>
      <c r="M144" s="61">
        <v>1.263834E-2</v>
      </c>
      <c r="N144" s="61">
        <v>0</v>
      </c>
      <c r="O144" s="61">
        <f t="shared" si="135"/>
        <v>0</v>
      </c>
      <c r="P144" s="61">
        <v>0</v>
      </c>
      <c r="Q144" s="61">
        <v>0</v>
      </c>
      <c r="R144" s="61">
        <v>0</v>
      </c>
      <c r="S144" s="61">
        <v>0</v>
      </c>
      <c r="T144" s="62">
        <f t="shared" si="136"/>
        <v>0</v>
      </c>
      <c r="U144" s="62">
        <v>0</v>
      </c>
      <c r="V144" s="62">
        <v>0</v>
      </c>
      <c r="W144" s="62">
        <v>0</v>
      </c>
      <c r="X144" s="62">
        <v>0</v>
      </c>
      <c r="Y144" s="62" t="s">
        <v>97</v>
      </c>
      <c r="Z144" s="62" t="s">
        <v>97</v>
      </c>
      <c r="AA144" s="62" t="s">
        <v>97</v>
      </c>
      <c r="AB144" s="62" t="s">
        <v>97</v>
      </c>
      <c r="AC144" s="62" t="s">
        <v>97</v>
      </c>
      <c r="AD144" s="61">
        <v>0</v>
      </c>
      <c r="AE144" s="61">
        <f t="shared" si="111"/>
        <v>5.8039759999999996E-2</v>
      </c>
      <c r="AF144" s="61">
        <f t="shared" si="111"/>
        <v>0</v>
      </c>
      <c r="AG144" s="61">
        <f t="shared" si="111"/>
        <v>4.7507809999999998E-2</v>
      </c>
      <c r="AH144" s="61">
        <f t="shared" si="111"/>
        <v>1.053195E-2</v>
      </c>
      <c r="AI144" s="61">
        <f t="shared" si="102"/>
        <v>0</v>
      </c>
      <c r="AJ144" s="61">
        <f t="shared" si="124"/>
        <v>5.8039759999999996E-2</v>
      </c>
      <c r="AK144" s="61">
        <v>0</v>
      </c>
      <c r="AL144" s="61">
        <v>4.7507809999999998E-2</v>
      </c>
      <c r="AM144" s="61">
        <v>1.053195E-2</v>
      </c>
      <c r="AN144" s="61">
        <v>0</v>
      </c>
      <c r="AO144" s="62">
        <f t="shared" si="137"/>
        <v>0</v>
      </c>
      <c r="AP144" s="62">
        <v>0</v>
      </c>
      <c r="AQ144" s="62">
        <v>0</v>
      </c>
      <c r="AR144" s="62">
        <v>0</v>
      </c>
      <c r="AS144" s="62">
        <v>0</v>
      </c>
      <c r="AT144" s="97">
        <f t="shared" si="138"/>
        <v>0</v>
      </c>
      <c r="AU144" s="62">
        <v>0</v>
      </c>
      <c r="AV144" s="62">
        <v>0</v>
      </c>
      <c r="AW144" s="62">
        <v>0</v>
      </c>
      <c r="AX144" s="62">
        <v>0</v>
      </c>
      <c r="AY144" s="62" t="s">
        <v>97</v>
      </c>
      <c r="AZ144" s="62" t="s">
        <v>97</v>
      </c>
      <c r="BA144" s="62" t="s">
        <v>97</v>
      </c>
      <c r="BB144" s="62" t="s">
        <v>97</v>
      </c>
      <c r="BC144" s="62" t="s">
        <v>97</v>
      </c>
    </row>
    <row r="145" spans="1:55" ht="27.75" customHeight="1" x14ac:dyDescent="0.25">
      <c r="A145" s="63" t="s">
        <v>56</v>
      </c>
      <c r="B145" s="15" t="s">
        <v>428</v>
      </c>
      <c r="C145" s="83" t="s">
        <v>429</v>
      </c>
      <c r="D145" s="110">
        <v>0</v>
      </c>
      <c r="E145" s="61">
        <f t="shared" si="107"/>
        <v>7.5607439999999998E-2</v>
      </c>
      <c r="F145" s="61">
        <f t="shared" si="108"/>
        <v>0</v>
      </c>
      <c r="G145" s="61">
        <f t="shared" si="109"/>
        <v>3.4011263999999999E-2</v>
      </c>
      <c r="H145" s="61">
        <f t="shared" si="110"/>
        <v>4.1596175999999999E-2</v>
      </c>
      <c r="I145" s="61">
        <f t="shared" si="112"/>
        <v>0</v>
      </c>
      <c r="J145" s="61">
        <f t="shared" si="127"/>
        <v>7.5607439999999998E-2</v>
      </c>
      <c r="K145" s="61">
        <v>0</v>
      </c>
      <c r="L145" s="61">
        <v>3.4011263999999999E-2</v>
      </c>
      <c r="M145" s="61">
        <v>4.1596175999999999E-2</v>
      </c>
      <c r="N145" s="61">
        <v>0</v>
      </c>
      <c r="O145" s="61">
        <f t="shared" si="135"/>
        <v>0</v>
      </c>
      <c r="P145" s="61">
        <v>0</v>
      </c>
      <c r="Q145" s="61">
        <v>0</v>
      </c>
      <c r="R145" s="61">
        <v>0</v>
      </c>
      <c r="S145" s="61">
        <v>0</v>
      </c>
      <c r="T145" s="62">
        <f t="shared" si="136"/>
        <v>0</v>
      </c>
      <c r="U145" s="62">
        <v>0</v>
      </c>
      <c r="V145" s="62">
        <v>0</v>
      </c>
      <c r="W145" s="62">
        <v>0</v>
      </c>
      <c r="X145" s="62">
        <v>0</v>
      </c>
      <c r="Y145" s="62" t="s">
        <v>97</v>
      </c>
      <c r="Z145" s="62" t="s">
        <v>97</v>
      </c>
      <c r="AA145" s="62" t="s">
        <v>97</v>
      </c>
      <c r="AB145" s="62" t="s">
        <v>97</v>
      </c>
      <c r="AC145" s="62" t="s">
        <v>97</v>
      </c>
      <c r="AD145" s="61">
        <v>0</v>
      </c>
      <c r="AE145" s="61">
        <f t="shared" si="111"/>
        <v>6.3006199999999998E-2</v>
      </c>
      <c r="AF145" s="61">
        <f t="shared" si="111"/>
        <v>0</v>
      </c>
      <c r="AG145" s="61">
        <f t="shared" si="111"/>
        <v>2.8342719999999998E-2</v>
      </c>
      <c r="AH145" s="61">
        <f t="shared" si="111"/>
        <v>3.4663479999999997E-2</v>
      </c>
      <c r="AI145" s="61">
        <f t="shared" si="102"/>
        <v>0</v>
      </c>
      <c r="AJ145" s="61">
        <f t="shared" si="124"/>
        <v>6.3006199999999998E-2</v>
      </c>
      <c r="AK145" s="61">
        <v>0</v>
      </c>
      <c r="AL145" s="61">
        <v>2.8342719999999998E-2</v>
      </c>
      <c r="AM145" s="61">
        <v>3.4663479999999997E-2</v>
      </c>
      <c r="AN145" s="61">
        <v>0</v>
      </c>
      <c r="AO145" s="62">
        <f t="shared" si="137"/>
        <v>0</v>
      </c>
      <c r="AP145" s="62">
        <v>0</v>
      </c>
      <c r="AQ145" s="62">
        <v>0</v>
      </c>
      <c r="AR145" s="62">
        <v>0</v>
      </c>
      <c r="AS145" s="62">
        <v>0</v>
      </c>
      <c r="AT145" s="97">
        <f t="shared" si="138"/>
        <v>0</v>
      </c>
      <c r="AU145" s="62">
        <v>0</v>
      </c>
      <c r="AV145" s="62">
        <v>0</v>
      </c>
      <c r="AW145" s="62">
        <v>0</v>
      </c>
      <c r="AX145" s="62">
        <v>0</v>
      </c>
      <c r="AY145" s="62" t="s">
        <v>97</v>
      </c>
      <c r="AZ145" s="62" t="s">
        <v>97</v>
      </c>
      <c r="BA145" s="62" t="s">
        <v>97</v>
      </c>
      <c r="BB145" s="62" t="s">
        <v>97</v>
      </c>
      <c r="BC145" s="62" t="s">
        <v>97</v>
      </c>
    </row>
    <row r="146" spans="1:55" ht="27.75" customHeight="1" x14ac:dyDescent="0.25">
      <c r="A146" s="63" t="s">
        <v>56</v>
      </c>
      <c r="B146" s="15" t="s">
        <v>430</v>
      </c>
      <c r="C146" s="83" t="s">
        <v>431</v>
      </c>
      <c r="D146" s="110">
        <v>0</v>
      </c>
      <c r="E146" s="61">
        <f t="shared" si="107"/>
        <v>3.3876167999999998E-2</v>
      </c>
      <c r="F146" s="61">
        <f t="shared" si="108"/>
        <v>0</v>
      </c>
      <c r="G146" s="61">
        <f t="shared" si="109"/>
        <v>3.0286259999999999E-2</v>
      </c>
      <c r="H146" s="61">
        <f t="shared" si="110"/>
        <v>3.5899079999999997E-3</v>
      </c>
      <c r="I146" s="61">
        <f t="shared" si="112"/>
        <v>0</v>
      </c>
      <c r="J146" s="61">
        <f t="shared" si="127"/>
        <v>3.3876167999999998E-2</v>
      </c>
      <c r="K146" s="61">
        <v>0</v>
      </c>
      <c r="L146" s="61">
        <v>3.0286259999999999E-2</v>
      </c>
      <c r="M146" s="61">
        <v>3.5899079999999997E-3</v>
      </c>
      <c r="N146" s="61">
        <v>0</v>
      </c>
      <c r="O146" s="61">
        <f t="shared" si="135"/>
        <v>0</v>
      </c>
      <c r="P146" s="61">
        <v>0</v>
      </c>
      <c r="Q146" s="61">
        <v>0</v>
      </c>
      <c r="R146" s="61">
        <v>0</v>
      </c>
      <c r="S146" s="61">
        <v>0</v>
      </c>
      <c r="T146" s="62">
        <f t="shared" si="136"/>
        <v>0</v>
      </c>
      <c r="U146" s="62">
        <v>0</v>
      </c>
      <c r="V146" s="62">
        <v>0</v>
      </c>
      <c r="W146" s="62">
        <v>0</v>
      </c>
      <c r="X146" s="62">
        <v>0</v>
      </c>
      <c r="Y146" s="62" t="s">
        <v>97</v>
      </c>
      <c r="Z146" s="62" t="s">
        <v>97</v>
      </c>
      <c r="AA146" s="62" t="s">
        <v>97</v>
      </c>
      <c r="AB146" s="62" t="s">
        <v>97</v>
      </c>
      <c r="AC146" s="62" t="s">
        <v>97</v>
      </c>
      <c r="AD146" s="61">
        <v>0</v>
      </c>
      <c r="AE146" s="61">
        <f t="shared" si="111"/>
        <v>2.8230139999999997E-2</v>
      </c>
      <c r="AF146" s="61">
        <f t="shared" si="111"/>
        <v>0</v>
      </c>
      <c r="AG146" s="61">
        <f t="shared" si="111"/>
        <v>2.5238549999999998E-2</v>
      </c>
      <c r="AH146" s="61">
        <f t="shared" si="111"/>
        <v>2.9915900000000001E-3</v>
      </c>
      <c r="AI146" s="61">
        <f t="shared" si="102"/>
        <v>0</v>
      </c>
      <c r="AJ146" s="61">
        <f t="shared" si="124"/>
        <v>2.8230139999999997E-2</v>
      </c>
      <c r="AK146" s="61">
        <v>0</v>
      </c>
      <c r="AL146" s="61">
        <v>2.5238549999999998E-2</v>
      </c>
      <c r="AM146" s="61">
        <v>2.9915900000000001E-3</v>
      </c>
      <c r="AN146" s="61">
        <v>0</v>
      </c>
      <c r="AO146" s="62">
        <f t="shared" si="137"/>
        <v>0</v>
      </c>
      <c r="AP146" s="62">
        <v>0</v>
      </c>
      <c r="AQ146" s="62">
        <v>0</v>
      </c>
      <c r="AR146" s="62">
        <v>0</v>
      </c>
      <c r="AS146" s="62">
        <v>0</v>
      </c>
      <c r="AT146" s="97">
        <f t="shared" si="138"/>
        <v>0</v>
      </c>
      <c r="AU146" s="62">
        <v>0</v>
      </c>
      <c r="AV146" s="62">
        <v>0</v>
      </c>
      <c r="AW146" s="62">
        <v>0</v>
      </c>
      <c r="AX146" s="62">
        <v>0</v>
      </c>
      <c r="AY146" s="62" t="s">
        <v>97</v>
      </c>
      <c r="AZ146" s="62" t="s">
        <v>97</v>
      </c>
      <c r="BA146" s="62" t="s">
        <v>97</v>
      </c>
      <c r="BB146" s="62" t="s">
        <v>97</v>
      </c>
      <c r="BC146" s="62" t="s">
        <v>97</v>
      </c>
    </row>
    <row r="147" spans="1:55" ht="27.75" customHeight="1" x14ac:dyDescent="0.25">
      <c r="A147" s="63" t="s">
        <v>56</v>
      </c>
      <c r="B147" s="15" t="s">
        <v>432</v>
      </c>
      <c r="C147" s="83" t="s">
        <v>433</v>
      </c>
      <c r="D147" s="110">
        <v>0</v>
      </c>
      <c r="E147" s="61">
        <f t="shared" si="107"/>
        <v>1.8885203999999996E-2</v>
      </c>
      <c r="F147" s="61">
        <f t="shared" si="108"/>
        <v>0</v>
      </c>
      <c r="G147" s="61">
        <f t="shared" si="109"/>
        <v>1.6519787999999997E-2</v>
      </c>
      <c r="H147" s="61">
        <f t="shared" si="110"/>
        <v>2.3654159999999995E-3</v>
      </c>
      <c r="I147" s="61">
        <f t="shared" si="112"/>
        <v>0</v>
      </c>
      <c r="J147" s="61">
        <f t="shared" si="127"/>
        <v>1.8885203999999996E-2</v>
      </c>
      <c r="K147" s="61">
        <v>0</v>
      </c>
      <c r="L147" s="61">
        <v>1.6519787999999997E-2</v>
      </c>
      <c r="M147" s="61">
        <v>2.3654159999999995E-3</v>
      </c>
      <c r="N147" s="61">
        <v>0</v>
      </c>
      <c r="O147" s="61">
        <f t="shared" si="135"/>
        <v>0</v>
      </c>
      <c r="P147" s="61">
        <v>0</v>
      </c>
      <c r="Q147" s="61">
        <v>0</v>
      </c>
      <c r="R147" s="61">
        <v>0</v>
      </c>
      <c r="S147" s="61">
        <v>0</v>
      </c>
      <c r="T147" s="62">
        <f t="shared" si="136"/>
        <v>0</v>
      </c>
      <c r="U147" s="62">
        <v>0</v>
      </c>
      <c r="V147" s="62">
        <v>0</v>
      </c>
      <c r="W147" s="62">
        <v>0</v>
      </c>
      <c r="X147" s="62">
        <v>0</v>
      </c>
      <c r="Y147" s="62" t="s">
        <v>97</v>
      </c>
      <c r="Z147" s="62" t="s">
        <v>97</v>
      </c>
      <c r="AA147" s="62" t="s">
        <v>97</v>
      </c>
      <c r="AB147" s="62" t="s">
        <v>97</v>
      </c>
      <c r="AC147" s="62" t="s">
        <v>97</v>
      </c>
      <c r="AD147" s="61">
        <v>0</v>
      </c>
      <c r="AE147" s="61">
        <f t="shared" si="111"/>
        <v>1.5737669999999999E-2</v>
      </c>
      <c r="AF147" s="61">
        <f t="shared" si="111"/>
        <v>0</v>
      </c>
      <c r="AG147" s="61">
        <f t="shared" si="111"/>
        <v>1.3766489999999999E-2</v>
      </c>
      <c r="AH147" s="61">
        <f t="shared" si="111"/>
        <v>1.9711799999999999E-3</v>
      </c>
      <c r="AI147" s="61">
        <f t="shared" si="102"/>
        <v>0</v>
      </c>
      <c r="AJ147" s="61">
        <f t="shared" si="124"/>
        <v>1.5737669999999999E-2</v>
      </c>
      <c r="AK147" s="61">
        <v>0</v>
      </c>
      <c r="AL147" s="61">
        <v>1.3766489999999999E-2</v>
      </c>
      <c r="AM147" s="61">
        <v>1.9711799999999999E-3</v>
      </c>
      <c r="AN147" s="61">
        <v>0</v>
      </c>
      <c r="AO147" s="62">
        <f t="shared" si="137"/>
        <v>0</v>
      </c>
      <c r="AP147" s="62">
        <v>0</v>
      </c>
      <c r="AQ147" s="62">
        <v>0</v>
      </c>
      <c r="AR147" s="62">
        <v>0</v>
      </c>
      <c r="AS147" s="62">
        <v>0</v>
      </c>
      <c r="AT147" s="97">
        <f t="shared" si="138"/>
        <v>0</v>
      </c>
      <c r="AU147" s="62">
        <v>0</v>
      </c>
      <c r="AV147" s="62">
        <v>0</v>
      </c>
      <c r="AW147" s="62">
        <v>0</v>
      </c>
      <c r="AX147" s="62">
        <v>0</v>
      </c>
      <c r="AY147" s="62" t="s">
        <v>97</v>
      </c>
      <c r="AZ147" s="62" t="s">
        <v>97</v>
      </c>
      <c r="BA147" s="62" t="s">
        <v>97</v>
      </c>
      <c r="BB147" s="62" t="s">
        <v>97</v>
      </c>
      <c r="BC147" s="62" t="s">
        <v>97</v>
      </c>
    </row>
    <row r="148" spans="1:55" ht="27.75" customHeight="1" x14ac:dyDescent="0.25">
      <c r="A148" s="63" t="s">
        <v>56</v>
      </c>
      <c r="B148" s="15" t="s">
        <v>434</v>
      </c>
      <c r="C148" s="83" t="s">
        <v>435</v>
      </c>
      <c r="D148" s="110">
        <v>0</v>
      </c>
      <c r="E148" s="61">
        <f t="shared" si="107"/>
        <v>0.10463767199999999</v>
      </c>
      <c r="F148" s="61">
        <f t="shared" si="108"/>
        <v>0</v>
      </c>
      <c r="G148" s="61">
        <f t="shared" si="109"/>
        <v>6.1574207999999991E-2</v>
      </c>
      <c r="H148" s="61">
        <f t="shared" si="110"/>
        <v>4.3063464000000003E-2</v>
      </c>
      <c r="I148" s="61">
        <f t="shared" si="112"/>
        <v>0</v>
      </c>
      <c r="J148" s="61">
        <f t="shared" si="127"/>
        <v>1.7119055999999997E-2</v>
      </c>
      <c r="K148" s="61">
        <v>0</v>
      </c>
      <c r="L148" s="61">
        <v>1.6519787999999997E-2</v>
      </c>
      <c r="M148" s="61">
        <v>5.9926800000000002E-4</v>
      </c>
      <c r="N148" s="61">
        <v>0</v>
      </c>
      <c r="O148" s="61">
        <f t="shared" si="135"/>
        <v>8.7518615999999994E-2</v>
      </c>
      <c r="P148" s="61">
        <v>0</v>
      </c>
      <c r="Q148" s="61">
        <v>4.5054419999999998E-2</v>
      </c>
      <c r="R148" s="61">
        <v>4.2464196000000003E-2</v>
      </c>
      <c r="S148" s="61">
        <v>0</v>
      </c>
      <c r="T148" s="62">
        <f t="shared" si="136"/>
        <v>0</v>
      </c>
      <c r="U148" s="62">
        <v>0</v>
      </c>
      <c r="V148" s="62">
        <v>0</v>
      </c>
      <c r="W148" s="62">
        <v>0</v>
      </c>
      <c r="X148" s="62">
        <v>0</v>
      </c>
      <c r="Y148" s="62" t="s">
        <v>97</v>
      </c>
      <c r="Z148" s="62" t="s">
        <v>97</v>
      </c>
      <c r="AA148" s="62" t="s">
        <v>97</v>
      </c>
      <c r="AB148" s="62" t="s">
        <v>97</v>
      </c>
      <c r="AC148" s="62" t="s">
        <v>97</v>
      </c>
      <c r="AD148" s="61">
        <v>0</v>
      </c>
      <c r="AE148" s="61">
        <f t="shared" si="111"/>
        <v>8.7198059999999994E-2</v>
      </c>
      <c r="AF148" s="61">
        <f t="shared" si="111"/>
        <v>0</v>
      </c>
      <c r="AG148" s="61">
        <f t="shared" si="111"/>
        <v>5.1311839999999997E-2</v>
      </c>
      <c r="AH148" s="61">
        <f t="shared" si="111"/>
        <v>3.5886220000000003E-2</v>
      </c>
      <c r="AI148" s="61">
        <f t="shared" si="102"/>
        <v>0</v>
      </c>
      <c r="AJ148" s="61">
        <f t="shared" si="124"/>
        <v>1.426588E-2</v>
      </c>
      <c r="AK148" s="61">
        <v>0</v>
      </c>
      <c r="AL148" s="61">
        <v>1.3766489999999999E-2</v>
      </c>
      <c r="AM148" s="61">
        <v>4.9938999999999995E-4</v>
      </c>
      <c r="AN148" s="61">
        <v>0</v>
      </c>
      <c r="AO148" s="62">
        <f t="shared" si="137"/>
        <v>7.2932179999999999E-2</v>
      </c>
      <c r="AP148" s="62">
        <v>0</v>
      </c>
      <c r="AQ148" s="62">
        <v>3.7545349999999998E-2</v>
      </c>
      <c r="AR148" s="62">
        <v>3.5386830000000001E-2</v>
      </c>
      <c r="AS148" s="62">
        <v>0</v>
      </c>
      <c r="AT148" s="97">
        <f t="shared" si="138"/>
        <v>0</v>
      </c>
      <c r="AU148" s="62">
        <v>0</v>
      </c>
      <c r="AV148" s="62">
        <v>0</v>
      </c>
      <c r="AW148" s="62">
        <v>0</v>
      </c>
      <c r="AX148" s="62">
        <v>0</v>
      </c>
      <c r="AY148" s="62" t="s">
        <v>97</v>
      </c>
      <c r="AZ148" s="62" t="s">
        <v>97</v>
      </c>
      <c r="BA148" s="62" t="s">
        <v>97</v>
      </c>
      <c r="BB148" s="62" t="s">
        <v>97</v>
      </c>
      <c r="BC148" s="62" t="s">
        <v>97</v>
      </c>
    </row>
    <row r="149" spans="1:55" ht="27.75" customHeight="1" x14ac:dyDescent="0.25">
      <c r="A149" s="84" t="s">
        <v>56</v>
      </c>
      <c r="B149" s="15" t="s">
        <v>510</v>
      </c>
      <c r="C149" s="83" t="s">
        <v>511</v>
      </c>
      <c r="D149" s="110">
        <v>0</v>
      </c>
      <c r="E149" s="61">
        <f t="shared" si="107"/>
        <v>7.0754940000000002E-2</v>
      </c>
      <c r="F149" s="61">
        <f t="shared" si="108"/>
        <v>0</v>
      </c>
      <c r="G149" s="61">
        <f t="shared" si="109"/>
        <v>5.7569519999999999E-2</v>
      </c>
      <c r="H149" s="61">
        <f t="shared" si="110"/>
        <v>1.318542E-2</v>
      </c>
      <c r="I149" s="61">
        <f t="shared" si="112"/>
        <v>0</v>
      </c>
      <c r="J149" s="61">
        <f>K149+L149+M149+N149</f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f t="shared" si="135"/>
        <v>7.0754940000000002E-2</v>
      </c>
      <c r="P149" s="61">
        <v>0</v>
      </c>
      <c r="Q149" s="61">
        <v>5.7569519999999999E-2</v>
      </c>
      <c r="R149" s="61">
        <v>1.318542E-2</v>
      </c>
      <c r="S149" s="61">
        <v>0</v>
      </c>
      <c r="T149" s="62">
        <f t="shared" si="136"/>
        <v>0</v>
      </c>
      <c r="U149" s="62">
        <v>0</v>
      </c>
      <c r="V149" s="62">
        <v>0</v>
      </c>
      <c r="W149" s="62">
        <v>0</v>
      </c>
      <c r="X149" s="62">
        <v>0</v>
      </c>
      <c r="Y149" s="62" t="s">
        <v>97</v>
      </c>
      <c r="Z149" s="62" t="s">
        <v>97</v>
      </c>
      <c r="AA149" s="62" t="s">
        <v>97</v>
      </c>
      <c r="AB149" s="62" t="s">
        <v>97</v>
      </c>
      <c r="AC149" s="62" t="s">
        <v>97</v>
      </c>
      <c r="AD149" s="61">
        <v>0</v>
      </c>
      <c r="AE149" s="61">
        <f t="shared" si="111"/>
        <v>5.896245E-2</v>
      </c>
      <c r="AF149" s="61">
        <f t="shared" si="111"/>
        <v>0</v>
      </c>
      <c r="AG149" s="61">
        <f t="shared" si="111"/>
        <v>4.7974599999999999E-2</v>
      </c>
      <c r="AH149" s="61">
        <f t="shared" si="111"/>
        <v>1.098785E-2</v>
      </c>
      <c r="AI149" s="61">
        <f t="shared" si="102"/>
        <v>0</v>
      </c>
      <c r="AJ149" s="61">
        <f t="shared" si="124"/>
        <v>0</v>
      </c>
      <c r="AK149" s="61">
        <v>0</v>
      </c>
      <c r="AL149" s="61">
        <v>0</v>
      </c>
      <c r="AM149" s="61">
        <v>0</v>
      </c>
      <c r="AN149" s="61">
        <v>0</v>
      </c>
      <c r="AO149" s="62">
        <f t="shared" si="137"/>
        <v>5.896245E-2</v>
      </c>
      <c r="AP149" s="62">
        <v>0</v>
      </c>
      <c r="AQ149" s="62">
        <v>4.7974599999999999E-2</v>
      </c>
      <c r="AR149" s="62">
        <v>1.098785E-2</v>
      </c>
      <c r="AS149" s="62">
        <v>0</v>
      </c>
      <c r="AT149" s="97">
        <f t="shared" si="138"/>
        <v>0</v>
      </c>
      <c r="AU149" s="62">
        <v>0</v>
      </c>
      <c r="AV149" s="62">
        <v>0</v>
      </c>
      <c r="AW149" s="62">
        <v>0</v>
      </c>
      <c r="AX149" s="62">
        <v>0</v>
      </c>
      <c r="AY149" s="62" t="s">
        <v>97</v>
      </c>
      <c r="AZ149" s="62" t="s">
        <v>97</v>
      </c>
      <c r="BA149" s="62" t="s">
        <v>97</v>
      </c>
      <c r="BB149" s="62" t="s">
        <v>97</v>
      </c>
      <c r="BC149" s="62" t="s">
        <v>97</v>
      </c>
    </row>
    <row r="150" spans="1:55" ht="27.75" customHeight="1" x14ac:dyDescent="0.25">
      <c r="A150" s="84" t="s">
        <v>56</v>
      </c>
      <c r="B150" s="15" t="s">
        <v>512</v>
      </c>
      <c r="C150" s="83" t="s">
        <v>513</v>
      </c>
      <c r="D150" s="110">
        <v>0</v>
      </c>
      <c r="E150" s="61">
        <f t="shared" si="107"/>
        <v>4.9573463999999991E-2</v>
      </c>
      <c r="F150" s="61">
        <f t="shared" si="108"/>
        <v>0</v>
      </c>
      <c r="G150" s="61">
        <f t="shared" si="109"/>
        <v>7.5090599999999997E-3</v>
      </c>
      <c r="H150" s="61">
        <f t="shared" si="110"/>
        <v>4.2064403999999993E-2</v>
      </c>
      <c r="I150" s="61">
        <f t="shared" si="112"/>
        <v>0</v>
      </c>
      <c r="J150" s="61">
        <f t="shared" ref="J150:J153" si="139">K150+L150+M150+N150</f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f t="shared" si="135"/>
        <v>4.9573463999999991E-2</v>
      </c>
      <c r="P150" s="61">
        <v>0</v>
      </c>
      <c r="Q150" s="61">
        <v>7.5090599999999997E-3</v>
      </c>
      <c r="R150" s="61">
        <v>4.2064403999999993E-2</v>
      </c>
      <c r="S150" s="61">
        <v>0</v>
      </c>
      <c r="T150" s="62">
        <f t="shared" si="136"/>
        <v>0</v>
      </c>
      <c r="U150" s="62">
        <v>0</v>
      </c>
      <c r="V150" s="62">
        <v>0</v>
      </c>
      <c r="W150" s="62">
        <v>0</v>
      </c>
      <c r="X150" s="62">
        <v>0</v>
      </c>
      <c r="Y150" s="62" t="s">
        <v>97</v>
      </c>
      <c r="Z150" s="62" t="s">
        <v>97</v>
      </c>
      <c r="AA150" s="62" t="s">
        <v>97</v>
      </c>
      <c r="AB150" s="62" t="s">
        <v>97</v>
      </c>
      <c r="AC150" s="62" t="s">
        <v>97</v>
      </c>
      <c r="AD150" s="61">
        <v>0</v>
      </c>
      <c r="AE150" s="61">
        <f t="shared" si="111"/>
        <v>4.1311219999999996E-2</v>
      </c>
      <c r="AF150" s="61">
        <f t="shared" si="111"/>
        <v>0</v>
      </c>
      <c r="AG150" s="61">
        <f t="shared" si="111"/>
        <v>6.2575499999999997E-3</v>
      </c>
      <c r="AH150" s="61">
        <f t="shared" si="111"/>
        <v>3.5053669999999995E-2</v>
      </c>
      <c r="AI150" s="61">
        <f t="shared" si="102"/>
        <v>0</v>
      </c>
      <c r="AJ150" s="61">
        <f t="shared" si="124"/>
        <v>0</v>
      </c>
      <c r="AK150" s="61">
        <v>0</v>
      </c>
      <c r="AL150" s="61">
        <v>0</v>
      </c>
      <c r="AM150" s="61">
        <v>0</v>
      </c>
      <c r="AN150" s="61">
        <v>0</v>
      </c>
      <c r="AO150" s="62">
        <f t="shared" si="137"/>
        <v>4.1311219999999996E-2</v>
      </c>
      <c r="AP150" s="62">
        <v>0</v>
      </c>
      <c r="AQ150" s="62">
        <v>6.2575499999999997E-3</v>
      </c>
      <c r="AR150" s="62">
        <v>3.5053669999999995E-2</v>
      </c>
      <c r="AS150" s="62">
        <v>0</v>
      </c>
      <c r="AT150" s="97">
        <f t="shared" si="138"/>
        <v>0</v>
      </c>
      <c r="AU150" s="62">
        <v>0</v>
      </c>
      <c r="AV150" s="62">
        <v>0</v>
      </c>
      <c r="AW150" s="62">
        <v>0</v>
      </c>
      <c r="AX150" s="62">
        <v>0</v>
      </c>
      <c r="AY150" s="62" t="s">
        <v>97</v>
      </c>
      <c r="AZ150" s="62" t="s">
        <v>97</v>
      </c>
      <c r="BA150" s="62" t="s">
        <v>97</v>
      </c>
      <c r="BB150" s="62" t="s">
        <v>97</v>
      </c>
      <c r="BC150" s="62" t="s">
        <v>97</v>
      </c>
    </row>
    <row r="151" spans="1:55" ht="27.75" customHeight="1" x14ac:dyDescent="0.25">
      <c r="A151" s="84" t="s">
        <v>56</v>
      </c>
      <c r="B151" s="15" t="s">
        <v>514</v>
      </c>
      <c r="C151" s="83" t="s">
        <v>515</v>
      </c>
      <c r="D151" s="110">
        <v>0</v>
      </c>
      <c r="E151" s="61">
        <f t="shared" si="107"/>
        <v>2.2944552E-2</v>
      </c>
      <c r="F151" s="61">
        <f t="shared" si="108"/>
        <v>0</v>
      </c>
      <c r="G151" s="61">
        <f t="shared" si="109"/>
        <v>2.0024172E-2</v>
      </c>
      <c r="H151" s="61">
        <f t="shared" si="110"/>
        <v>2.9203799999999998E-3</v>
      </c>
      <c r="I151" s="61">
        <f t="shared" si="112"/>
        <v>0</v>
      </c>
      <c r="J151" s="61">
        <f t="shared" si="139"/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f t="shared" si="135"/>
        <v>2.2944552E-2</v>
      </c>
      <c r="P151" s="61">
        <v>0</v>
      </c>
      <c r="Q151" s="61">
        <v>2.0024172E-2</v>
      </c>
      <c r="R151" s="61">
        <v>2.9203799999999998E-3</v>
      </c>
      <c r="S151" s="61">
        <v>0</v>
      </c>
      <c r="T151" s="62">
        <f t="shared" si="136"/>
        <v>0</v>
      </c>
      <c r="U151" s="62">
        <v>0</v>
      </c>
      <c r="V151" s="62">
        <v>0</v>
      </c>
      <c r="W151" s="62">
        <v>0</v>
      </c>
      <c r="X151" s="62">
        <v>0</v>
      </c>
      <c r="Y151" s="62" t="s">
        <v>97</v>
      </c>
      <c r="Z151" s="62" t="s">
        <v>97</v>
      </c>
      <c r="AA151" s="62" t="s">
        <v>97</v>
      </c>
      <c r="AB151" s="62" t="s">
        <v>97</v>
      </c>
      <c r="AC151" s="62" t="s">
        <v>97</v>
      </c>
      <c r="AD151" s="61">
        <v>0</v>
      </c>
      <c r="AE151" s="61">
        <f t="shared" si="111"/>
        <v>1.9120459999999999E-2</v>
      </c>
      <c r="AF151" s="61">
        <f t="shared" si="111"/>
        <v>0</v>
      </c>
      <c r="AG151" s="61">
        <f t="shared" si="111"/>
        <v>1.668681E-2</v>
      </c>
      <c r="AH151" s="61">
        <f t="shared" si="111"/>
        <v>2.4336499999999999E-3</v>
      </c>
      <c r="AI151" s="61">
        <f t="shared" si="102"/>
        <v>0</v>
      </c>
      <c r="AJ151" s="61">
        <f t="shared" si="124"/>
        <v>0</v>
      </c>
      <c r="AK151" s="61">
        <v>0</v>
      </c>
      <c r="AL151" s="61">
        <v>0</v>
      </c>
      <c r="AM151" s="61">
        <v>0</v>
      </c>
      <c r="AN151" s="61">
        <v>0</v>
      </c>
      <c r="AO151" s="62">
        <f t="shared" si="137"/>
        <v>1.9120459999999999E-2</v>
      </c>
      <c r="AP151" s="62">
        <v>0</v>
      </c>
      <c r="AQ151" s="62">
        <v>1.668681E-2</v>
      </c>
      <c r="AR151" s="62">
        <v>2.4336499999999999E-3</v>
      </c>
      <c r="AS151" s="62">
        <v>0</v>
      </c>
      <c r="AT151" s="97">
        <f t="shared" si="138"/>
        <v>0</v>
      </c>
      <c r="AU151" s="62">
        <v>0</v>
      </c>
      <c r="AV151" s="62">
        <v>0</v>
      </c>
      <c r="AW151" s="62">
        <v>0</v>
      </c>
      <c r="AX151" s="62">
        <v>0</v>
      </c>
      <c r="AY151" s="62" t="s">
        <v>97</v>
      </c>
      <c r="AZ151" s="62" t="s">
        <v>97</v>
      </c>
      <c r="BA151" s="62" t="s">
        <v>97</v>
      </c>
      <c r="BB151" s="62" t="s">
        <v>97</v>
      </c>
      <c r="BC151" s="62" t="s">
        <v>97</v>
      </c>
    </row>
    <row r="152" spans="1:55" ht="27.75" customHeight="1" x14ac:dyDescent="0.25">
      <c r="A152" s="84" t="s">
        <v>56</v>
      </c>
      <c r="B152" s="15" t="s">
        <v>516</v>
      </c>
      <c r="C152" s="83" t="s">
        <v>517</v>
      </c>
      <c r="D152" s="110">
        <v>0</v>
      </c>
      <c r="E152" s="61">
        <f t="shared" si="107"/>
        <v>3.1017503999999994E-2</v>
      </c>
      <c r="F152" s="61">
        <f t="shared" si="108"/>
        <v>0</v>
      </c>
      <c r="G152" s="61">
        <f t="shared" si="109"/>
        <v>2.8042727999999996E-2</v>
      </c>
      <c r="H152" s="61">
        <f t="shared" si="110"/>
        <v>2.9747759999999997E-3</v>
      </c>
      <c r="I152" s="61">
        <f t="shared" si="112"/>
        <v>0</v>
      </c>
      <c r="J152" s="61">
        <f t="shared" si="139"/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f t="shared" si="135"/>
        <v>3.1017503999999994E-2</v>
      </c>
      <c r="P152" s="61">
        <v>0</v>
      </c>
      <c r="Q152" s="61">
        <v>2.8042727999999996E-2</v>
      </c>
      <c r="R152" s="61">
        <v>2.9747759999999997E-3</v>
      </c>
      <c r="S152" s="61">
        <v>0</v>
      </c>
      <c r="T152" s="62">
        <f t="shared" si="136"/>
        <v>0</v>
      </c>
      <c r="U152" s="62">
        <v>0</v>
      </c>
      <c r="V152" s="62">
        <v>0</v>
      </c>
      <c r="W152" s="62">
        <v>0</v>
      </c>
      <c r="X152" s="62">
        <v>0</v>
      </c>
      <c r="Y152" s="62" t="s">
        <v>97</v>
      </c>
      <c r="Z152" s="62" t="s">
        <v>97</v>
      </c>
      <c r="AA152" s="62" t="s">
        <v>97</v>
      </c>
      <c r="AB152" s="62" t="s">
        <v>97</v>
      </c>
      <c r="AC152" s="62" t="s">
        <v>97</v>
      </c>
      <c r="AD152" s="61">
        <v>0</v>
      </c>
      <c r="AE152" s="61">
        <f t="shared" si="111"/>
        <v>2.5847919999999996E-2</v>
      </c>
      <c r="AF152" s="61">
        <f t="shared" si="111"/>
        <v>0</v>
      </c>
      <c r="AG152" s="61">
        <f t="shared" si="111"/>
        <v>2.3368939999999998E-2</v>
      </c>
      <c r="AH152" s="61">
        <f t="shared" si="111"/>
        <v>2.47898E-3</v>
      </c>
      <c r="AI152" s="61">
        <f t="shared" si="102"/>
        <v>0</v>
      </c>
      <c r="AJ152" s="61">
        <f t="shared" si="124"/>
        <v>0</v>
      </c>
      <c r="AK152" s="61">
        <v>0</v>
      </c>
      <c r="AL152" s="61">
        <v>0</v>
      </c>
      <c r="AM152" s="61">
        <v>0</v>
      </c>
      <c r="AN152" s="61">
        <v>0</v>
      </c>
      <c r="AO152" s="62">
        <f t="shared" si="137"/>
        <v>2.5847919999999996E-2</v>
      </c>
      <c r="AP152" s="62">
        <v>0</v>
      </c>
      <c r="AQ152" s="62">
        <v>2.3368939999999998E-2</v>
      </c>
      <c r="AR152" s="62">
        <v>2.47898E-3</v>
      </c>
      <c r="AS152" s="62">
        <v>0</v>
      </c>
      <c r="AT152" s="97">
        <f t="shared" si="138"/>
        <v>0</v>
      </c>
      <c r="AU152" s="62">
        <v>0</v>
      </c>
      <c r="AV152" s="62">
        <v>0</v>
      </c>
      <c r="AW152" s="62">
        <v>0</v>
      </c>
      <c r="AX152" s="62">
        <v>0</v>
      </c>
      <c r="AY152" s="62" t="s">
        <v>97</v>
      </c>
      <c r="AZ152" s="62" t="s">
        <v>97</v>
      </c>
      <c r="BA152" s="62" t="s">
        <v>97</v>
      </c>
      <c r="BB152" s="62" t="s">
        <v>97</v>
      </c>
      <c r="BC152" s="62" t="s">
        <v>97</v>
      </c>
    </row>
    <row r="153" spans="1:55" ht="37.5" customHeight="1" x14ac:dyDescent="0.25">
      <c r="A153" s="84" t="s">
        <v>56</v>
      </c>
      <c r="B153" s="15" t="s">
        <v>518</v>
      </c>
      <c r="C153" s="83" t="s">
        <v>519</v>
      </c>
      <c r="D153" s="110">
        <v>0</v>
      </c>
      <c r="E153" s="61">
        <f t="shared" si="107"/>
        <v>0.13769780399999998</v>
      </c>
      <c r="F153" s="61">
        <f t="shared" si="108"/>
        <v>0</v>
      </c>
      <c r="G153" s="61">
        <f t="shared" si="109"/>
        <v>7.1069759999999996E-2</v>
      </c>
      <c r="H153" s="61">
        <f t="shared" si="110"/>
        <v>6.6628043999999997E-2</v>
      </c>
      <c r="I153" s="61">
        <f t="shared" si="112"/>
        <v>0</v>
      </c>
      <c r="J153" s="61">
        <f t="shared" si="139"/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f t="shared" si="135"/>
        <v>0.13769780399999998</v>
      </c>
      <c r="P153" s="61">
        <v>0</v>
      </c>
      <c r="Q153" s="61">
        <v>7.1069759999999996E-2</v>
      </c>
      <c r="R153" s="61">
        <v>6.6628043999999997E-2</v>
      </c>
      <c r="S153" s="61">
        <v>0</v>
      </c>
      <c r="T153" s="62">
        <f t="shared" si="136"/>
        <v>0</v>
      </c>
      <c r="U153" s="62">
        <v>0</v>
      </c>
      <c r="V153" s="62">
        <v>0</v>
      </c>
      <c r="W153" s="62">
        <v>0</v>
      </c>
      <c r="X153" s="62">
        <v>0</v>
      </c>
      <c r="Y153" s="62" t="s">
        <v>97</v>
      </c>
      <c r="Z153" s="62" t="s">
        <v>97</v>
      </c>
      <c r="AA153" s="62" t="s">
        <v>97</v>
      </c>
      <c r="AB153" s="62" t="s">
        <v>97</v>
      </c>
      <c r="AC153" s="62" t="s">
        <v>97</v>
      </c>
      <c r="AD153" s="61">
        <v>0</v>
      </c>
      <c r="AE153" s="61">
        <f t="shared" si="111"/>
        <v>0.11474817000000001</v>
      </c>
      <c r="AF153" s="61">
        <f t="shared" si="111"/>
        <v>0</v>
      </c>
      <c r="AG153" s="61">
        <f t="shared" si="111"/>
        <v>5.9224800000000001E-2</v>
      </c>
      <c r="AH153" s="61">
        <f t="shared" si="111"/>
        <v>5.5523370000000002E-2</v>
      </c>
      <c r="AI153" s="61">
        <f t="shared" si="102"/>
        <v>0</v>
      </c>
      <c r="AJ153" s="61">
        <f t="shared" si="124"/>
        <v>0</v>
      </c>
      <c r="AK153" s="61">
        <v>0</v>
      </c>
      <c r="AL153" s="61">
        <v>0</v>
      </c>
      <c r="AM153" s="61">
        <v>0</v>
      </c>
      <c r="AN153" s="61">
        <v>0</v>
      </c>
      <c r="AO153" s="62">
        <f t="shared" si="137"/>
        <v>0.11474817000000001</v>
      </c>
      <c r="AP153" s="62">
        <v>0</v>
      </c>
      <c r="AQ153" s="62">
        <v>5.9224800000000001E-2</v>
      </c>
      <c r="AR153" s="62">
        <v>5.5523370000000002E-2</v>
      </c>
      <c r="AS153" s="62">
        <v>0</v>
      </c>
      <c r="AT153" s="97">
        <f t="shared" si="138"/>
        <v>0</v>
      </c>
      <c r="AU153" s="62">
        <v>0</v>
      </c>
      <c r="AV153" s="62">
        <v>0</v>
      </c>
      <c r="AW153" s="62">
        <v>0</v>
      </c>
      <c r="AX153" s="62">
        <v>0</v>
      </c>
      <c r="AY153" s="62" t="s">
        <v>97</v>
      </c>
      <c r="AZ153" s="62" t="s">
        <v>97</v>
      </c>
      <c r="BA153" s="62" t="s">
        <v>97</v>
      </c>
      <c r="BB153" s="62" t="s">
        <v>97</v>
      </c>
      <c r="BC153" s="62" t="s">
        <v>97</v>
      </c>
    </row>
    <row r="154" spans="1:55" ht="36.75" customHeight="1" x14ac:dyDescent="0.25">
      <c r="A154" s="63" t="s">
        <v>56</v>
      </c>
      <c r="B154" s="15" t="s">
        <v>174</v>
      </c>
      <c r="C154" s="72" t="s">
        <v>175</v>
      </c>
      <c r="D154" s="110">
        <v>0.30541317966101705</v>
      </c>
      <c r="E154" s="61">
        <f t="shared" si="107"/>
        <v>0.21459529199999999</v>
      </c>
      <c r="F154" s="61">
        <f t="shared" si="108"/>
        <v>0</v>
      </c>
      <c r="G154" s="61">
        <f t="shared" si="109"/>
        <v>3.3777768E-2</v>
      </c>
      <c r="H154" s="61">
        <f t="shared" si="110"/>
        <v>0.18081752400000001</v>
      </c>
      <c r="I154" s="61">
        <f t="shared" si="112"/>
        <v>0</v>
      </c>
      <c r="J154" s="61">
        <f t="shared" si="127"/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f t="shared" si="135"/>
        <v>0</v>
      </c>
      <c r="P154" s="61">
        <v>0</v>
      </c>
      <c r="Q154" s="61">
        <v>0</v>
      </c>
      <c r="R154" s="61">
        <v>0</v>
      </c>
      <c r="S154" s="61">
        <v>0</v>
      </c>
      <c r="T154" s="62">
        <f t="shared" si="136"/>
        <v>0.21459529199999999</v>
      </c>
      <c r="U154" s="62">
        <v>0</v>
      </c>
      <c r="V154" s="62">
        <v>3.3777768E-2</v>
      </c>
      <c r="W154" s="62">
        <v>0.18081752400000001</v>
      </c>
      <c r="X154" s="62">
        <v>0</v>
      </c>
      <c r="Y154" s="62" t="s">
        <v>97</v>
      </c>
      <c r="Z154" s="62" t="s">
        <v>97</v>
      </c>
      <c r="AA154" s="62" t="s">
        <v>97</v>
      </c>
      <c r="AB154" s="62" t="s">
        <v>97</v>
      </c>
      <c r="AC154" s="62" t="s">
        <v>97</v>
      </c>
      <c r="AD154" s="61">
        <v>0.25451098305084757</v>
      </c>
      <c r="AE154" s="61">
        <f t="shared" si="111"/>
        <v>0.17882941000000002</v>
      </c>
      <c r="AF154" s="61">
        <f t="shared" si="111"/>
        <v>0</v>
      </c>
      <c r="AG154" s="61">
        <f t="shared" si="111"/>
        <v>2.8148140000000002E-2</v>
      </c>
      <c r="AH154" s="61">
        <f t="shared" si="111"/>
        <v>0.15068127000000001</v>
      </c>
      <c r="AI154" s="61">
        <f t="shared" si="102"/>
        <v>0</v>
      </c>
      <c r="AJ154" s="61">
        <f t="shared" si="124"/>
        <v>0</v>
      </c>
      <c r="AK154" s="61">
        <v>0</v>
      </c>
      <c r="AL154" s="61">
        <v>0</v>
      </c>
      <c r="AM154" s="61">
        <v>0</v>
      </c>
      <c r="AN154" s="61">
        <v>0</v>
      </c>
      <c r="AO154" s="62">
        <f t="shared" si="137"/>
        <v>0</v>
      </c>
      <c r="AP154" s="62">
        <v>0</v>
      </c>
      <c r="AQ154" s="62">
        <v>0</v>
      </c>
      <c r="AR154" s="62">
        <v>0</v>
      </c>
      <c r="AS154" s="62">
        <v>0</v>
      </c>
      <c r="AT154" s="97">
        <f t="shared" si="138"/>
        <v>0.17882941000000002</v>
      </c>
      <c r="AU154" s="62">
        <v>0</v>
      </c>
      <c r="AV154" s="62">
        <v>2.8148140000000002E-2</v>
      </c>
      <c r="AW154" s="62">
        <v>0.15068127000000001</v>
      </c>
      <c r="AX154" s="62">
        <v>0</v>
      </c>
      <c r="AY154" s="62" t="s">
        <v>97</v>
      </c>
      <c r="AZ154" s="62" t="s">
        <v>97</v>
      </c>
      <c r="BA154" s="62" t="s">
        <v>97</v>
      </c>
      <c r="BB154" s="62" t="s">
        <v>97</v>
      </c>
      <c r="BC154" s="62" t="s">
        <v>97</v>
      </c>
    </row>
    <row r="155" spans="1:55" ht="33" customHeight="1" x14ac:dyDescent="0.25">
      <c r="A155" s="63" t="s">
        <v>56</v>
      </c>
      <c r="B155" s="15" t="s">
        <v>176</v>
      </c>
      <c r="C155" s="72" t="s">
        <v>177</v>
      </c>
      <c r="D155" s="110">
        <v>0.22905988474576283</v>
      </c>
      <c r="E155" s="61">
        <f t="shared" si="107"/>
        <v>0.18500229600000001</v>
      </c>
      <c r="F155" s="61">
        <f t="shared" si="108"/>
        <v>0</v>
      </c>
      <c r="G155" s="61">
        <f t="shared" si="109"/>
        <v>4.6598184000000001E-2</v>
      </c>
      <c r="H155" s="61">
        <f t="shared" si="110"/>
        <v>0.138404112</v>
      </c>
      <c r="I155" s="61">
        <f t="shared" si="112"/>
        <v>0</v>
      </c>
      <c r="J155" s="61">
        <f t="shared" si="127"/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f t="shared" si="135"/>
        <v>0</v>
      </c>
      <c r="P155" s="61">
        <v>0</v>
      </c>
      <c r="Q155" s="61">
        <v>0</v>
      </c>
      <c r="R155" s="61">
        <v>0</v>
      </c>
      <c r="S155" s="61">
        <v>0</v>
      </c>
      <c r="T155" s="62">
        <f t="shared" si="136"/>
        <v>0.18500229600000001</v>
      </c>
      <c r="U155" s="62">
        <v>0</v>
      </c>
      <c r="V155" s="62">
        <v>4.6598184000000001E-2</v>
      </c>
      <c r="W155" s="62">
        <v>0.138404112</v>
      </c>
      <c r="X155" s="62">
        <v>0</v>
      </c>
      <c r="Y155" s="62" t="s">
        <v>97</v>
      </c>
      <c r="Z155" s="62" t="s">
        <v>97</v>
      </c>
      <c r="AA155" s="62" t="s">
        <v>97</v>
      </c>
      <c r="AB155" s="62" t="s">
        <v>97</v>
      </c>
      <c r="AC155" s="62" t="s">
        <v>97</v>
      </c>
      <c r="AD155" s="61">
        <v>0.19088323728813569</v>
      </c>
      <c r="AE155" s="61">
        <f t="shared" si="111"/>
        <v>0.15416858</v>
      </c>
      <c r="AF155" s="61">
        <f t="shared" si="111"/>
        <v>0</v>
      </c>
      <c r="AG155" s="61">
        <f t="shared" si="111"/>
        <v>3.8831820000000003E-2</v>
      </c>
      <c r="AH155" s="61">
        <f t="shared" si="111"/>
        <v>0.11533676</v>
      </c>
      <c r="AI155" s="61">
        <f t="shared" si="102"/>
        <v>0</v>
      </c>
      <c r="AJ155" s="61">
        <f t="shared" si="124"/>
        <v>0</v>
      </c>
      <c r="AK155" s="61">
        <v>0</v>
      </c>
      <c r="AL155" s="61">
        <v>0</v>
      </c>
      <c r="AM155" s="61">
        <v>0</v>
      </c>
      <c r="AN155" s="61">
        <v>0</v>
      </c>
      <c r="AO155" s="62">
        <f t="shared" si="137"/>
        <v>0</v>
      </c>
      <c r="AP155" s="62">
        <v>0</v>
      </c>
      <c r="AQ155" s="62">
        <v>0</v>
      </c>
      <c r="AR155" s="62">
        <v>0</v>
      </c>
      <c r="AS155" s="62">
        <v>0</v>
      </c>
      <c r="AT155" s="97">
        <f t="shared" si="138"/>
        <v>0.15416858</v>
      </c>
      <c r="AU155" s="62">
        <v>0</v>
      </c>
      <c r="AV155" s="62">
        <v>3.8831820000000003E-2</v>
      </c>
      <c r="AW155" s="62">
        <v>0.11533676</v>
      </c>
      <c r="AX155" s="62">
        <v>0</v>
      </c>
      <c r="AY155" s="62" t="s">
        <v>97</v>
      </c>
      <c r="AZ155" s="62" t="s">
        <v>97</v>
      </c>
      <c r="BA155" s="62" t="s">
        <v>97</v>
      </c>
      <c r="BB155" s="62" t="s">
        <v>97</v>
      </c>
      <c r="BC155" s="62" t="s">
        <v>97</v>
      </c>
    </row>
    <row r="156" spans="1:55" ht="36" customHeight="1" x14ac:dyDescent="0.25">
      <c r="A156" s="63" t="s">
        <v>56</v>
      </c>
      <c r="B156" s="15" t="s">
        <v>178</v>
      </c>
      <c r="C156" s="72" t="s">
        <v>179</v>
      </c>
      <c r="D156" s="110">
        <v>0.22905988474576283</v>
      </c>
      <c r="E156" s="61">
        <f t="shared" si="107"/>
        <v>0.17336011199999998</v>
      </c>
      <c r="F156" s="61">
        <f t="shared" si="108"/>
        <v>0</v>
      </c>
      <c r="G156" s="61">
        <f t="shared" si="109"/>
        <v>2.2832316000000002E-2</v>
      </c>
      <c r="H156" s="61">
        <f t="shared" si="110"/>
        <v>0.15052779599999999</v>
      </c>
      <c r="I156" s="61">
        <f t="shared" si="112"/>
        <v>0</v>
      </c>
      <c r="J156" s="61">
        <f t="shared" si="127"/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f t="shared" si="135"/>
        <v>0</v>
      </c>
      <c r="P156" s="61">
        <v>0</v>
      </c>
      <c r="Q156" s="61">
        <v>0</v>
      </c>
      <c r="R156" s="61">
        <v>0</v>
      </c>
      <c r="S156" s="61">
        <v>0</v>
      </c>
      <c r="T156" s="62">
        <f t="shared" si="136"/>
        <v>0.17336011199999998</v>
      </c>
      <c r="U156" s="62">
        <v>0</v>
      </c>
      <c r="V156" s="62">
        <v>2.2832316000000002E-2</v>
      </c>
      <c r="W156" s="62">
        <v>0.15052779599999999</v>
      </c>
      <c r="X156" s="62">
        <v>0</v>
      </c>
      <c r="Y156" s="62" t="s">
        <v>97</v>
      </c>
      <c r="Z156" s="62" t="s">
        <v>97</v>
      </c>
      <c r="AA156" s="62" t="s">
        <v>97</v>
      </c>
      <c r="AB156" s="62" t="s">
        <v>97</v>
      </c>
      <c r="AC156" s="62" t="s">
        <v>97</v>
      </c>
      <c r="AD156" s="61">
        <v>0.19088323728813569</v>
      </c>
      <c r="AE156" s="61">
        <f t="shared" si="111"/>
        <v>0.14446676</v>
      </c>
      <c r="AF156" s="61">
        <f t="shared" si="111"/>
        <v>0</v>
      </c>
      <c r="AG156" s="61">
        <f t="shared" si="111"/>
        <v>1.9026930000000001E-2</v>
      </c>
      <c r="AH156" s="61">
        <f t="shared" si="111"/>
        <v>0.12543983</v>
      </c>
      <c r="AI156" s="61">
        <f t="shared" si="102"/>
        <v>0</v>
      </c>
      <c r="AJ156" s="61">
        <f t="shared" si="124"/>
        <v>0</v>
      </c>
      <c r="AK156" s="61">
        <v>0</v>
      </c>
      <c r="AL156" s="61">
        <v>0</v>
      </c>
      <c r="AM156" s="61">
        <v>0</v>
      </c>
      <c r="AN156" s="61">
        <v>0</v>
      </c>
      <c r="AO156" s="62">
        <f t="shared" si="137"/>
        <v>0</v>
      </c>
      <c r="AP156" s="62">
        <v>0</v>
      </c>
      <c r="AQ156" s="62">
        <v>0</v>
      </c>
      <c r="AR156" s="62">
        <v>0</v>
      </c>
      <c r="AS156" s="62">
        <v>0</v>
      </c>
      <c r="AT156" s="97">
        <f t="shared" si="138"/>
        <v>0.14446676</v>
      </c>
      <c r="AU156" s="62">
        <v>0</v>
      </c>
      <c r="AV156" s="62">
        <v>1.9026930000000001E-2</v>
      </c>
      <c r="AW156" s="62">
        <v>0.12543983</v>
      </c>
      <c r="AX156" s="62">
        <v>0</v>
      </c>
      <c r="AY156" s="62" t="s">
        <v>97</v>
      </c>
      <c r="AZ156" s="62" t="s">
        <v>97</v>
      </c>
      <c r="BA156" s="62" t="s">
        <v>97</v>
      </c>
      <c r="BB156" s="62" t="s">
        <v>97</v>
      </c>
      <c r="BC156" s="62" t="s">
        <v>97</v>
      </c>
    </row>
    <row r="157" spans="1:55" ht="36" customHeight="1" x14ac:dyDescent="0.25">
      <c r="A157" s="63" t="s">
        <v>56</v>
      </c>
      <c r="B157" s="15" t="s">
        <v>180</v>
      </c>
      <c r="C157" s="72" t="s">
        <v>181</v>
      </c>
      <c r="D157" s="110">
        <v>0.22905988474576283</v>
      </c>
      <c r="E157" s="61">
        <f t="shared" si="107"/>
        <v>0.16745780399999999</v>
      </c>
      <c r="F157" s="61">
        <f t="shared" si="108"/>
        <v>0</v>
      </c>
      <c r="G157" s="61">
        <f t="shared" si="109"/>
        <v>2.8098407999999998E-2</v>
      </c>
      <c r="H157" s="61">
        <f t="shared" si="110"/>
        <v>0.139359396</v>
      </c>
      <c r="I157" s="61">
        <f t="shared" si="112"/>
        <v>0</v>
      </c>
      <c r="J157" s="61">
        <f t="shared" si="127"/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f t="shared" si="135"/>
        <v>0</v>
      </c>
      <c r="P157" s="61">
        <v>0</v>
      </c>
      <c r="Q157" s="61">
        <v>0</v>
      </c>
      <c r="R157" s="61">
        <v>0</v>
      </c>
      <c r="S157" s="61">
        <v>0</v>
      </c>
      <c r="T157" s="62">
        <f t="shared" si="136"/>
        <v>0.16745780399999999</v>
      </c>
      <c r="U157" s="62">
        <v>0</v>
      </c>
      <c r="V157" s="62">
        <v>2.8098407999999998E-2</v>
      </c>
      <c r="W157" s="62">
        <v>0.139359396</v>
      </c>
      <c r="X157" s="62">
        <v>0</v>
      </c>
      <c r="Y157" s="62" t="s">
        <v>97</v>
      </c>
      <c r="Z157" s="62" t="s">
        <v>97</v>
      </c>
      <c r="AA157" s="62" t="s">
        <v>97</v>
      </c>
      <c r="AB157" s="62" t="s">
        <v>97</v>
      </c>
      <c r="AC157" s="62" t="s">
        <v>97</v>
      </c>
      <c r="AD157" s="61">
        <v>0.19088323728813569</v>
      </c>
      <c r="AE157" s="61">
        <f t="shared" si="111"/>
        <v>0.13954817</v>
      </c>
      <c r="AF157" s="61">
        <f t="shared" si="111"/>
        <v>0</v>
      </c>
      <c r="AG157" s="61">
        <f t="shared" si="111"/>
        <v>2.341534E-2</v>
      </c>
      <c r="AH157" s="61">
        <f t="shared" si="111"/>
        <v>0.11613282999999999</v>
      </c>
      <c r="AI157" s="61">
        <f t="shared" si="102"/>
        <v>0</v>
      </c>
      <c r="AJ157" s="61">
        <f t="shared" si="124"/>
        <v>0</v>
      </c>
      <c r="AK157" s="61">
        <v>0</v>
      </c>
      <c r="AL157" s="61">
        <v>0</v>
      </c>
      <c r="AM157" s="61">
        <v>0</v>
      </c>
      <c r="AN157" s="61">
        <v>0</v>
      </c>
      <c r="AO157" s="62">
        <f t="shared" si="137"/>
        <v>0</v>
      </c>
      <c r="AP157" s="62">
        <v>0</v>
      </c>
      <c r="AQ157" s="62">
        <v>0</v>
      </c>
      <c r="AR157" s="62">
        <v>0</v>
      </c>
      <c r="AS157" s="62">
        <v>0</v>
      </c>
      <c r="AT157" s="97">
        <f t="shared" si="138"/>
        <v>0.13954817</v>
      </c>
      <c r="AU157" s="62">
        <v>0</v>
      </c>
      <c r="AV157" s="62">
        <v>2.341534E-2</v>
      </c>
      <c r="AW157" s="62">
        <v>0.11613282999999999</v>
      </c>
      <c r="AX157" s="62">
        <v>0</v>
      </c>
      <c r="AY157" s="62" t="s">
        <v>97</v>
      </c>
      <c r="AZ157" s="62" t="s">
        <v>97</v>
      </c>
      <c r="BA157" s="62" t="s">
        <v>97</v>
      </c>
      <c r="BB157" s="62" t="s">
        <v>97</v>
      </c>
      <c r="BC157" s="62" t="s">
        <v>97</v>
      </c>
    </row>
    <row r="158" spans="1:55" ht="36" customHeight="1" x14ac:dyDescent="0.25">
      <c r="A158" s="63" t="s">
        <v>56</v>
      </c>
      <c r="B158" s="15" t="s">
        <v>182</v>
      </c>
      <c r="C158" s="72" t="s">
        <v>183</v>
      </c>
      <c r="D158" s="110">
        <v>0.30541317966101705</v>
      </c>
      <c r="E158" s="61">
        <f t="shared" si="107"/>
        <v>0.21564835199999999</v>
      </c>
      <c r="F158" s="61">
        <f t="shared" si="108"/>
        <v>0</v>
      </c>
      <c r="G158" s="61">
        <f t="shared" si="109"/>
        <v>4.2132240000000001E-2</v>
      </c>
      <c r="H158" s="61">
        <f t="shared" si="110"/>
        <v>0.17351611199999997</v>
      </c>
      <c r="I158" s="61">
        <f t="shared" si="112"/>
        <v>0</v>
      </c>
      <c r="J158" s="61">
        <f t="shared" si="127"/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f t="shared" si="135"/>
        <v>0</v>
      </c>
      <c r="P158" s="61">
        <v>0</v>
      </c>
      <c r="Q158" s="61">
        <v>0</v>
      </c>
      <c r="R158" s="61">
        <v>0</v>
      </c>
      <c r="S158" s="61">
        <v>0</v>
      </c>
      <c r="T158" s="62">
        <f t="shared" si="136"/>
        <v>0.21564835199999999</v>
      </c>
      <c r="U158" s="62">
        <v>0</v>
      </c>
      <c r="V158" s="62">
        <v>4.2132240000000001E-2</v>
      </c>
      <c r="W158" s="62">
        <v>0.17351611199999997</v>
      </c>
      <c r="X158" s="62">
        <v>0</v>
      </c>
      <c r="Y158" s="62" t="s">
        <v>97</v>
      </c>
      <c r="Z158" s="62" t="s">
        <v>97</v>
      </c>
      <c r="AA158" s="62" t="s">
        <v>97</v>
      </c>
      <c r="AB158" s="62" t="s">
        <v>97</v>
      </c>
      <c r="AC158" s="62" t="s">
        <v>97</v>
      </c>
      <c r="AD158" s="61">
        <v>0.25451098305084757</v>
      </c>
      <c r="AE158" s="61">
        <f t="shared" si="111"/>
        <v>0.17970696</v>
      </c>
      <c r="AF158" s="61">
        <f t="shared" si="111"/>
        <v>0</v>
      </c>
      <c r="AG158" s="61">
        <f t="shared" si="111"/>
        <v>3.5110200000000001E-2</v>
      </c>
      <c r="AH158" s="61">
        <f t="shared" si="111"/>
        <v>0.14459675999999999</v>
      </c>
      <c r="AI158" s="61">
        <f t="shared" si="102"/>
        <v>0</v>
      </c>
      <c r="AJ158" s="61">
        <f t="shared" si="124"/>
        <v>0</v>
      </c>
      <c r="AK158" s="61">
        <v>0</v>
      </c>
      <c r="AL158" s="61">
        <v>0</v>
      </c>
      <c r="AM158" s="61">
        <v>0</v>
      </c>
      <c r="AN158" s="61">
        <v>0</v>
      </c>
      <c r="AO158" s="62">
        <f t="shared" si="137"/>
        <v>0</v>
      </c>
      <c r="AP158" s="62">
        <v>0</v>
      </c>
      <c r="AQ158" s="62">
        <v>0</v>
      </c>
      <c r="AR158" s="62">
        <v>0</v>
      </c>
      <c r="AS158" s="62">
        <v>0</v>
      </c>
      <c r="AT158" s="97">
        <f t="shared" si="138"/>
        <v>0.17970696</v>
      </c>
      <c r="AU158" s="62">
        <v>0</v>
      </c>
      <c r="AV158" s="62">
        <v>3.5110200000000001E-2</v>
      </c>
      <c r="AW158" s="62">
        <v>0.14459675999999999</v>
      </c>
      <c r="AX158" s="62">
        <v>0</v>
      </c>
      <c r="AY158" s="62" t="s">
        <v>97</v>
      </c>
      <c r="AZ158" s="62" t="s">
        <v>97</v>
      </c>
      <c r="BA158" s="62" t="s">
        <v>97</v>
      </c>
      <c r="BB158" s="62" t="s">
        <v>97</v>
      </c>
      <c r="BC158" s="62" t="s">
        <v>97</v>
      </c>
    </row>
    <row r="159" spans="1:55" ht="36" customHeight="1" x14ac:dyDescent="0.25">
      <c r="A159" s="63" t="s">
        <v>56</v>
      </c>
      <c r="B159" s="15" t="s">
        <v>184</v>
      </c>
      <c r="C159" s="72" t="s">
        <v>185</v>
      </c>
      <c r="D159" s="110">
        <v>0.22905988474576283</v>
      </c>
      <c r="E159" s="61">
        <f t="shared" si="107"/>
        <v>0.18262467599999996</v>
      </c>
      <c r="F159" s="61">
        <f t="shared" si="108"/>
        <v>0</v>
      </c>
      <c r="G159" s="61">
        <f t="shared" si="109"/>
        <v>4.5255587999999992E-2</v>
      </c>
      <c r="H159" s="61">
        <f t="shared" si="110"/>
        <v>0.13736908799999997</v>
      </c>
      <c r="I159" s="61">
        <f t="shared" si="112"/>
        <v>0</v>
      </c>
      <c r="J159" s="61">
        <f t="shared" si="127"/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f t="shared" si="135"/>
        <v>0</v>
      </c>
      <c r="P159" s="61">
        <v>0</v>
      </c>
      <c r="Q159" s="61">
        <v>0</v>
      </c>
      <c r="R159" s="61">
        <v>0</v>
      </c>
      <c r="S159" s="61">
        <v>0</v>
      </c>
      <c r="T159" s="62">
        <f t="shared" si="136"/>
        <v>0.18262467599999996</v>
      </c>
      <c r="U159" s="62">
        <v>0</v>
      </c>
      <c r="V159" s="62">
        <v>4.5255587999999992E-2</v>
      </c>
      <c r="W159" s="62">
        <v>0.13736908799999997</v>
      </c>
      <c r="X159" s="62">
        <v>0</v>
      </c>
      <c r="Y159" s="62" t="s">
        <v>97</v>
      </c>
      <c r="Z159" s="62" t="s">
        <v>97</v>
      </c>
      <c r="AA159" s="62" t="s">
        <v>97</v>
      </c>
      <c r="AB159" s="62" t="s">
        <v>97</v>
      </c>
      <c r="AC159" s="62" t="s">
        <v>97</v>
      </c>
      <c r="AD159" s="61">
        <v>0.19088323728813569</v>
      </c>
      <c r="AE159" s="61">
        <f t="shared" si="111"/>
        <v>0.15218722999999998</v>
      </c>
      <c r="AF159" s="61">
        <f t="shared" si="111"/>
        <v>0</v>
      </c>
      <c r="AG159" s="61">
        <f t="shared" si="111"/>
        <v>3.7712989999999995E-2</v>
      </c>
      <c r="AH159" s="61">
        <f t="shared" si="111"/>
        <v>0.11447423999999999</v>
      </c>
      <c r="AI159" s="61">
        <f t="shared" ref="AI159:AI222" si="140">AN159+AS159+AX159</f>
        <v>0</v>
      </c>
      <c r="AJ159" s="61">
        <f t="shared" si="124"/>
        <v>0</v>
      </c>
      <c r="AK159" s="61">
        <v>0</v>
      </c>
      <c r="AL159" s="61">
        <v>0</v>
      </c>
      <c r="AM159" s="61">
        <v>0</v>
      </c>
      <c r="AN159" s="61">
        <v>0</v>
      </c>
      <c r="AO159" s="62">
        <f t="shared" si="137"/>
        <v>0</v>
      </c>
      <c r="AP159" s="62">
        <v>0</v>
      </c>
      <c r="AQ159" s="62">
        <v>0</v>
      </c>
      <c r="AR159" s="62">
        <v>0</v>
      </c>
      <c r="AS159" s="62">
        <v>0</v>
      </c>
      <c r="AT159" s="97">
        <f t="shared" si="138"/>
        <v>0.15218722999999998</v>
      </c>
      <c r="AU159" s="62">
        <v>0</v>
      </c>
      <c r="AV159" s="62">
        <v>3.7712989999999995E-2</v>
      </c>
      <c r="AW159" s="62">
        <v>0.11447423999999999</v>
      </c>
      <c r="AX159" s="62">
        <v>0</v>
      </c>
      <c r="AY159" s="62" t="s">
        <v>97</v>
      </c>
      <c r="AZ159" s="62" t="s">
        <v>97</v>
      </c>
      <c r="BA159" s="62" t="s">
        <v>97</v>
      </c>
      <c r="BB159" s="62" t="s">
        <v>97</v>
      </c>
      <c r="BC159" s="62" t="s">
        <v>97</v>
      </c>
    </row>
    <row r="160" spans="1:55" ht="36" customHeight="1" x14ac:dyDescent="0.25">
      <c r="A160" s="63" t="s">
        <v>56</v>
      </c>
      <c r="B160" s="64" t="s">
        <v>186</v>
      </c>
      <c r="C160" s="65" t="s">
        <v>187</v>
      </c>
      <c r="D160" s="110">
        <v>0.124959661016949</v>
      </c>
      <c r="E160" s="61">
        <f t="shared" si="107"/>
        <v>0.16440484799999999</v>
      </c>
      <c r="F160" s="61">
        <f t="shared" si="108"/>
        <v>0</v>
      </c>
      <c r="G160" s="61">
        <f t="shared" si="109"/>
        <v>2.0285255999999998E-2</v>
      </c>
      <c r="H160" s="61">
        <f t="shared" si="110"/>
        <v>0.14411959199999999</v>
      </c>
      <c r="I160" s="61">
        <f t="shared" ref="I160:I199" si="141">N160+S160</f>
        <v>0</v>
      </c>
      <c r="J160" s="61">
        <f t="shared" si="127"/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f t="shared" si="135"/>
        <v>0</v>
      </c>
      <c r="P160" s="61">
        <v>0</v>
      </c>
      <c r="Q160" s="61">
        <v>0</v>
      </c>
      <c r="R160" s="61">
        <v>0</v>
      </c>
      <c r="S160" s="61">
        <v>0</v>
      </c>
      <c r="T160" s="62">
        <f t="shared" si="136"/>
        <v>0.16440484799999999</v>
      </c>
      <c r="U160" s="62">
        <v>0</v>
      </c>
      <c r="V160" s="62">
        <v>2.0285255999999998E-2</v>
      </c>
      <c r="W160" s="62">
        <v>0.14411959199999999</v>
      </c>
      <c r="X160" s="62">
        <v>0</v>
      </c>
      <c r="Y160" s="62" t="s">
        <v>97</v>
      </c>
      <c r="Z160" s="62" t="s">
        <v>97</v>
      </c>
      <c r="AA160" s="62" t="s">
        <v>97</v>
      </c>
      <c r="AB160" s="62" t="s">
        <v>97</v>
      </c>
      <c r="AC160" s="62" t="s">
        <v>97</v>
      </c>
      <c r="AD160" s="61">
        <v>0.1041330508474575</v>
      </c>
      <c r="AE160" s="61">
        <f t="shared" si="111"/>
        <v>0.13700403999999999</v>
      </c>
      <c r="AF160" s="61">
        <f t="shared" si="111"/>
        <v>0</v>
      </c>
      <c r="AG160" s="61">
        <f t="shared" si="111"/>
        <v>1.690438E-2</v>
      </c>
      <c r="AH160" s="61">
        <f t="shared" si="111"/>
        <v>0.12009966</v>
      </c>
      <c r="AI160" s="61">
        <f t="shared" si="140"/>
        <v>0</v>
      </c>
      <c r="AJ160" s="61">
        <f t="shared" si="124"/>
        <v>0</v>
      </c>
      <c r="AK160" s="61">
        <v>0</v>
      </c>
      <c r="AL160" s="61">
        <v>0</v>
      </c>
      <c r="AM160" s="61">
        <v>0</v>
      </c>
      <c r="AN160" s="61">
        <v>0</v>
      </c>
      <c r="AO160" s="62">
        <f t="shared" si="137"/>
        <v>0</v>
      </c>
      <c r="AP160" s="62">
        <v>0</v>
      </c>
      <c r="AQ160" s="62">
        <v>0</v>
      </c>
      <c r="AR160" s="62">
        <v>0</v>
      </c>
      <c r="AS160" s="62">
        <v>0</v>
      </c>
      <c r="AT160" s="97">
        <f t="shared" si="138"/>
        <v>0.13700403999999999</v>
      </c>
      <c r="AU160" s="62">
        <v>0</v>
      </c>
      <c r="AV160" s="62">
        <v>1.690438E-2</v>
      </c>
      <c r="AW160" s="62">
        <v>0.12009966</v>
      </c>
      <c r="AX160" s="62">
        <v>0</v>
      </c>
      <c r="AY160" s="62" t="s">
        <v>97</v>
      </c>
      <c r="AZ160" s="62" t="s">
        <v>97</v>
      </c>
      <c r="BA160" s="62" t="s">
        <v>97</v>
      </c>
      <c r="BB160" s="62" t="s">
        <v>97</v>
      </c>
      <c r="BC160" s="62" t="s">
        <v>97</v>
      </c>
    </row>
    <row r="161" spans="1:55" ht="36" customHeight="1" x14ac:dyDescent="0.25">
      <c r="A161" s="63" t="s">
        <v>56</v>
      </c>
      <c r="B161" s="15" t="s">
        <v>188</v>
      </c>
      <c r="C161" s="72" t="s">
        <v>189</v>
      </c>
      <c r="D161" s="110">
        <v>0.37805489735593195</v>
      </c>
      <c r="E161" s="61">
        <f t="shared" si="107"/>
        <v>0.27011065199999995</v>
      </c>
      <c r="F161" s="61">
        <f t="shared" si="108"/>
        <v>0</v>
      </c>
      <c r="G161" s="61">
        <f t="shared" si="109"/>
        <v>1.8803159999999999E-2</v>
      </c>
      <c r="H161" s="61">
        <f t="shared" si="110"/>
        <v>0.25130749199999997</v>
      </c>
      <c r="I161" s="61">
        <f t="shared" si="141"/>
        <v>0</v>
      </c>
      <c r="J161" s="61">
        <f t="shared" si="127"/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f t="shared" si="135"/>
        <v>0</v>
      </c>
      <c r="P161" s="61">
        <v>0</v>
      </c>
      <c r="Q161" s="61">
        <v>0</v>
      </c>
      <c r="R161" s="61">
        <v>0</v>
      </c>
      <c r="S161" s="61">
        <v>0</v>
      </c>
      <c r="T161" s="62">
        <f t="shared" si="136"/>
        <v>0.27011065199999995</v>
      </c>
      <c r="U161" s="62">
        <v>0</v>
      </c>
      <c r="V161" s="62">
        <v>1.8803159999999999E-2</v>
      </c>
      <c r="W161" s="62">
        <v>0.25130749199999997</v>
      </c>
      <c r="X161" s="62">
        <v>0</v>
      </c>
      <c r="Y161" s="62" t="s">
        <v>97</v>
      </c>
      <c r="Z161" s="62" t="s">
        <v>97</v>
      </c>
      <c r="AA161" s="62" t="s">
        <v>97</v>
      </c>
      <c r="AB161" s="62" t="s">
        <v>97</v>
      </c>
      <c r="AC161" s="62" t="s">
        <v>97</v>
      </c>
      <c r="AD161" s="61">
        <v>0.31504574779660999</v>
      </c>
      <c r="AE161" s="61">
        <f t="shared" si="111"/>
        <v>0.22509220999999999</v>
      </c>
      <c r="AF161" s="61">
        <f t="shared" si="111"/>
        <v>0</v>
      </c>
      <c r="AG161" s="61">
        <f t="shared" si="111"/>
        <v>1.5669300000000001E-2</v>
      </c>
      <c r="AH161" s="61">
        <f t="shared" si="111"/>
        <v>0.20942290999999999</v>
      </c>
      <c r="AI161" s="61">
        <f t="shared" si="140"/>
        <v>0</v>
      </c>
      <c r="AJ161" s="61">
        <f t="shared" si="124"/>
        <v>0</v>
      </c>
      <c r="AK161" s="61">
        <v>0</v>
      </c>
      <c r="AL161" s="61">
        <v>0</v>
      </c>
      <c r="AM161" s="61">
        <v>0</v>
      </c>
      <c r="AN161" s="61">
        <v>0</v>
      </c>
      <c r="AO161" s="62">
        <f t="shared" si="137"/>
        <v>0</v>
      </c>
      <c r="AP161" s="62">
        <v>0</v>
      </c>
      <c r="AQ161" s="62">
        <v>0</v>
      </c>
      <c r="AR161" s="62">
        <v>0</v>
      </c>
      <c r="AS161" s="62">
        <v>0</v>
      </c>
      <c r="AT161" s="97">
        <f t="shared" si="138"/>
        <v>0.22509220999999999</v>
      </c>
      <c r="AU161" s="62">
        <v>0</v>
      </c>
      <c r="AV161" s="62">
        <v>1.5669300000000001E-2</v>
      </c>
      <c r="AW161" s="62">
        <v>0.20942290999999999</v>
      </c>
      <c r="AX161" s="62">
        <v>0</v>
      </c>
      <c r="AY161" s="62" t="s">
        <v>97</v>
      </c>
      <c r="AZ161" s="62" t="s">
        <v>97</v>
      </c>
      <c r="BA161" s="62" t="s">
        <v>97</v>
      </c>
      <c r="BB161" s="62" t="s">
        <v>97</v>
      </c>
      <c r="BC161" s="62" t="s">
        <v>97</v>
      </c>
    </row>
    <row r="162" spans="1:55" ht="46.5" customHeight="1" x14ac:dyDescent="0.25">
      <c r="A162" s="63" t="s">
        <v>56</v>
      </c>
      <c r="B162" s="15" t="s">
        <v>190</v>
      </c>
      <c r="C162" s="72" t="s">
        <v>191</v>
      </c>
      <c r="D162" s="110">
        <v>0.13817999267796602</v>
      </c>
      <c r="E162" s="61">
        <f t="shared" si="107"/>
        <v>0.15949382399999998</v>
      </c>
      <c r="F162" s="61">
        <f t="shared" si="108"/>
        <v>0</v>
      </c>
      <c r="G162" s="61">
        <f t="shared" si="109"/>
        <v>1.8943199999999997E-2</v>
      </c>
      <c r="H162" s="61">
        <f t="shared" si="110"/>
        <v>0.14055062399999999</v>
      </c>
      <c r="I162" s="61">
        <f t="shared" si="141"/>
        <v>0</v>
      </c>
      <c r="J162" s="61">
        <f t="shared" si="127"/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f t="shared" si="135"/>
        <v>0</v>
      </c>
      <c r="P162" s="61">
        <v>0</v>
      </c>
      <c r="Q162" s="61">
        <v>0</v>
      </c>
      <c r="R162" s="61">
        <v>0</v>
      </c>
      <c r="S162" s="61">
        <v>0</v>
      </c>
      <c r="T162" s="62">
        <f t="shared" si="136"/>
        <v>0.15949382399999998</v>
      </c>
      <c r="U162" s="62">
        <v>0</v>
      </c>
      <c r="V162" s="62">
        <v>1.8943199999999997E-2</v>
      </c>
      <c r="W162" s="62">
        <v>0.14055062399999999</v>
      </c>
      <c r="X162" s="62">
        <v>0</v>
      </c>
      <c r="Y162" s="62" t="s">
        <v>97</v>
      </c>
      <c r="Z162" s="62" t="s">
        <v>97</v>
      </c>
      <c r="AA162" s="62" t="s">
        <v>97</v>
      </c>
      <c r="AB162" s="62" t="s">
        <v>97</v>
      </c>
      <c r="AC162" s="62" t="s">
        <v>97</v>
      </c>
      <c r="AD162" s="61">
        <v>0.11514999389830502</v>
      </c>
      <c r="AE162" s="61">
        <f t="shared" si="111"/>
        <v>0.13291152000000001</v>
      </c>
      <c r="AF162" s="61">
        <f t="shared" si="111"/>
        <v>0</v>
      </c>
      <c r="AG162" s="61">
        <f t="shared" si="111"/>
        <v>1.5785999999999998E-2</v>
      </c>
      <c r="AH162" s="61">
        <f t="shared" si="111"/>
        <v>0.11712552</v>
      </c>
      <c r="AI162" s="61">
        <f t="shared" si="140"/>
        <v>0</v>
      </c>
      <c r="AJ162" s="61">
        <f t="shared" si="124"/>
        <v>0</v>
      </c>
      <c r="AK162" s="61">
        <v>0</v>
      </c>
      <c r="AL162" s="61">
        <v>0</v>
      </c>
      <c r="AM162" s="61">
        <v>0</v>
      </c>
      <c r="AN162" s="61">
        <v>0</v>
      </c>
      <c r="AO162" s="62">
        <f t="shared" si="137"/>
        <v>0</v>
      </c>
      <c r="AP162" s="62">
        <v>0</v>
      </c>
      <c r="AQ162" s="62">
        <v>0</v>
      </c>
      <c r="AR162" s="62">
        <v>0</v>
      </c>
      <c r="AS162" s="62">
        <v>0</v>
      </c>
      <c r="AT162" s="97">
        <f t="shared" si="138"/>
        <v>0.13291152000000001</v>
      </c>
      <c r="AU162" s="62">
        <v>0</v>
      </c>
      <c r="AV162" s="62">
        <v>1.5785999999999998E-2</v>
      </c>
      <c r="AW162" s="62">
        <v>0.11712552</v>
      </c>
      <c r="AX162" s="62">
        <v>0</v>
      </c>
      <c r="AY162" s="62" t="s">
        <v>97</v>
      </c>
      <c r="AZ162" s="62" t="s">
        <v>97</v>
      </c>
      <c r="BA162" s="62" t="s">
        <v>97</v>
      </c>
      <c r="BB162" s="62" t="s">
        <v>97</v>
      </c>
      <c r="BC162" s="62" t="s">
        <v>97</v>
      </c>
    </row>
    <row r="163" spans="1:55" ht="46.5" customHeight="1" x14ac:dyDescent="0.25">
      <c r="A163" s="63" t="s">
        <v>56</v>
      </c>
      <c r="B163" s="15" t="s">
        <v>192</v>
      </c>
      <c r="C163" s="72" t="s">
        <v>193</v>
      </c>
      <c r="D163" s="110">
        <v>0.14529864467796602</v>
      </c>
      <c r="E163" s="61">
        <f t="shared" ref="E163:E226" si="142">J163+O163+T163</f>
        <v>0.129994464</v>
      </c>
      <c r="F163" s="61">
        <f t="shared" ref="F163:F226" si="143">K163+P163+U163</f>
        <v>0</v>
      </c>
      <c r="G163" s="61">
        <f t="shared" ref="G163:G226" si="144">L163+Q163+V163</f>
        <v>2.6514492000000004E-2</v>
      </c>
      <c r="H163" s="61">
        <f t="shared" ref="H163:H226" si="145">M163+R163+W163</f>
        <v>0.103479972</v>
      </c>
      <c r="I163" s="61">
        <f t="shared" si="141"/>
        <v>0</v>
      </c>
      <c r="J163" s="61">
        <f t="shared" si="127"/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f t="shared" si="135"/>
        <v>0</v>
      </c>
      <c r="P163" s="61">
        <v>0</v>
      </c>
      <c r="Q163" s="61">
        <v>0</v>
      </c>
      <c r="R163" s="61">
        <v>0</v>
      </c>
      <c r="S163" s="61">
        <v>0</v>
      </c>
      <c r="T163" s="62">
        <f t="shared" si="136"/>
        <v>0.129994464</v>
      </c>
      <c r="U163" s="62">
        <v>0</v>
      </c>
      <c r="V163" s="62">
        <v>2.6514492000000004E-2</v>
      </c>
      <c r="W163" s="62">
        <v>0.103479972</v>
      </c>
      <c r="X163" s="62">
        <v>0</v>
      </c>
      <c r="Y163" s="62" t="s">
        <v>97</v>
      </c>
      <c r="Z163" s="62" t="s">
        <v>97</v>
      </c>
      <c r="AA163" s="62" t="s">
        <v>97</v>
      </c>
      <c r="AB163" s="62" t="s">
        <v>97</v>
      </c>
      <c r="AC163" s="62" t="s">
        <v>97</v>
      </c>
      <c r="AD163" s="61">
        <v>0.12108220389830503</v>
      </c>
      <c r="AE163" s="61">
        <f t="shared" si="111"/>
        <v>0.10832872000000002</v>
      </c>
      <c r="AF163" s="61">
        <f t="shared" si="111"/>
        <v>0</v>
      </c>
      <c r="AG163" s="61">
        <f t="shared" si="111"/>
        <v>2.2095410000000003E-2</v>
      </c>
      <c r="AH163" s="61">
        <f t="shared" ref="AH163:AI226" si="146">AM163+AR163+AW163</f>
        <v>8.6233310000000007E-2</v>
      </c>
      <c r="AI163" s="61">
        <f t="shared" si="140"/>
        <v>0</v>
      </c>
      <c r="AJ163" s="61">
        <f t="shared" si="124"/>
        <v>0</v>
      </c>
      <c r="AK163" s="61">
        <v>0</v>
      </c>
      <c r="AL163" s="61">
        <v>0</v>
      </c>
      <c r="AM163" s="61">
        <v>0</v>
      </c>
      <c r="AN163" s="61">
        <v>0</v>
      </c>
      <c r="AO163" s="62">
        <f t="shared" si="137"/>
        <v>0</v>
      </c>
      <c r="AP163" s="62">
        <v>0</v>
      </c>
      <c r="AQ163" s="62">
        <v>0</v>
      </c>
      <c r="AR163" s="62">
        <v>0</v>
      </c>
      <c r="AS163" s="62">
        <v>0</v>
      </c>
      <c r="AT163" s="97">
        <f t="shared" si="138"/>
        <v>0.10832872000000002</v>
      </c>
      <c r="AU163" s="62">
        <v>0</v>
      </c>
      <c r="AV163" s="62">
        <v>2.2095410000000003E-2</v>
      </c>
      <c r="AW163" s="62">
        <v>8.6233310000000007E-2</v>
      </c>
      <c r="AX163" s="62">
        <v>0</v>
      </c>
      <c r="AY163" s="62" t="s">
        <v>97</v>
      </c>
      <c r="AZ163" s="62" t="s">
        <v>97</v>
      </c>
      <c r="BA163" s="62" t="s">
        <v>97</v>
      </c>
      <c r="BB163" s="62" t="s">
        <v>97</v>
      </c>
      <c r="BC163" s="62" t="s">
        <v>97</v>
      </c>
    </row>
    <row r="164" spans="1:55" ht="30" customHeight="1" x14ac:dyDescent="0.25">
      <c r="A164" s="63" t="s">
        <v>56</v>
      </c>
      <c r="B164" s="15" t="s">
        <v>194</v>
      </c>
      <c r="C164" s="72" t="s">
        <v>195</v>
      </c>
      <c r="D164" s="110">
        <v>0.34699626101694897</v>
      </c>
      <c r="E164" s="61">
        <f t="shared" si="142"/>
        <v>0.32363993999999996</v>
      </c>
      <c r="F164" s="61">
        <f t="shared" si="143"/>
        <v>0</v>
      </c>
      <c r="G164" s="61">
        <f t="shared" si="144"/>
        <v>4.4648724000000001E-2</v>
      </c>
      <c r="H164" s="61">
        <f t="shared" si="145"/>
        <v>0.27899121599999999</v>
      </c>
      <c r="I164" s="61">
        <f t="shared" si="141"/>
        <v>0</v>
      </c>
      <c r="J164" s="61">
        <f t="shared" si="127"/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f t="shared" si="135"/>
        <v>0</v>
      </c>
      <c r="P164" s="61">
        <v>0</v>
      </c>
      <c r="Q164" s="61">
        <v>0</v>
      </c>
      <c r="R164" s="61">
        <v>0</v>
      </c>
      <c r="S164" s="61">
        <v>0</v>
      </c>
      <c r="T164" s="62">
        <f t="shared" si="136"/>
        <v>0.32363993999999996</v>
      </c>
      <c r="U164" s="62">
        <v>0</v>
      </c>
      <c r="V164" s="62">
        <v>4.4648724000000001E-2</v>
      </c>
      <c r="W164" s="62">
        <v>0.27899121599999999</v>
      </c>
      <c r="X164" s="62">
        <v>0</v>
      </c>
      <c r="Y164" s="62" t="s">
        <v>97</v>
      </c>
      <c r="Z164" s="62" t="s">
        <v>97</v>
      </c>
      <c r="AA164" s="62" t="s">
        <v>97</v>
      </c>
      <c r="AB164" s="62" t="s">
        <v>97</v>
      </c>
      <c r="AC164" s="62" t="s">
        <v>97</v>
      </c>
      <c r="AD164" s="61">
        <v>0.28916355084745748</v>
      </c>
      <c r="AE164" s="61">
        <f t="shared" ref="AE164:AI227" si="147">AJ164+AO164+AT164</f>
        <v>0.26969995000000002</v>
      </c>
      <c r="AF164" s="61">
        <f t="shared" si="147"/>
        <v>0</v>
      </c>
      <c r="AG164" s="61">
        <f t="shared" si="147"/>
        <v>3.7207270000000001E-2</v>
      </c>
      <c r="AH164" s="61">
        <f t="shared" si="146"/>
        <v>0.23249268000000001</v>
      </c>
      <c r="AI164" s="61">
        <f t="shared" si="140"/>
        <v>0</v>
      </c>
      <c r="AJ164" s="61">
        <f t="shared" si="124"/>
        <v>0</v>
      </c>
      <c r="AK164" s="61">
        <v>0</v>
      </c>
      <c r="AL164" s="61">
        <v>0</v>
      </c>
      <c r="AM164" s="61">
        <v>0</v>
      </c>
      <c r="AN164" s="61">
        <v>0</v>
      </c>
      <c r="AO164" s="62">
        <f t="shared" si="137"/>
        <v>0</v>
      </c>
      <c r="AP164" s="62">
        <v>0</v>
      </c>
      <c r="AQ164" s="62">
        <v>0</v>
      </c>
      <c r="AR164" s="62">
        <v>0</v>
      </c>
      <c r="AS164" s="62">
        <v>0</v>
      </c>
      <c r="AT164" s="97">
        <f t="shared" si="138"/>
        <v>0.26969995000000002</v>
      </c>
      <c r="AU164" s="62">
        <v>0</v>
      </c>
      <c r="AV164" s="62">
        <v>3.7207270000000001E-2</v>
      </c>
      <c r="AW164" s="62">
        <v>0.23249268000000001</v>
      </c>
      <c r="AX164" s="62">
        <v>0</v>
      </c>
      <c r="AY164" s="62" t="s">
        <v>97</v>
      </c>
      <c r="AZ164" s="62" t="s">
        <v>97</v>
      </c>
      <c r="BA164" s="62" t="s">
        <v>97</v>
      </c>
      <c r="BB164" s="62" t="s">
        <v>97</v>
      </c>
      <c r="BC164" s="62" t="s">
        <v>97</v>
      </c>
    </row>
    <row r="165" spans="1:55" ht="34.5" customHeight="1" x14ac:dyDescent="0.25">
      <c r="A165" s="63" t="s">
        <v>56</v>
      </c>
      <c r="B165" s="15" t="s">
        <v>196</v>
      </c>
      <c r="C165" s="72" t="s">
        <v>197</v>
      </c>
      <c r="D165" s="110">
        <v>5.4873551999999999E-2</v>
      </c>
      <c r="E165" s="61">
        <f t="shared" si="142"/>
        <v>7.2595967999999997E-2</v>
      </c>
      <c r="F165" s="61">
        <f t="shared" si="143"/>
        <v>0</v>
      </c>
      <c r="G165" s="61">
        <f t="shared" si="144"/>
        <v>6.5212079999999988E-3</v>
      </c>
      <c r="H165" s="61">
        <f t="shared" si="145"/>
        <v>6.6074759999999996E-2</v>
      </c>
      <c r="I165" s="61">
        <f t="shared" si="141"/>
        <v>0</v>
      </c>
      <c r="J165" s="61">
        <f t="shared" si="127"/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f t="shared" si="135"/>
        <v>0</v>
      </c>
      <c r="P165" s="61">
        <v>0</v>
      </c>
      <c r="Q165" s="61">
        <v>0</v>
      </c>
      <c r="R165" s="61">
        <v>0</v>
      </c>
      <c r="S165" s="61">
        <v>0</v>
      </c>
      <c r="T165" s="62">
        <f t="shared" si="136"/>
        <v>7.2595967999999997E-2</v>
      </c>
      <c r="U165" s="62">
        <v>0</v>
      </c>
      <c r="V165" s="62">
        <v>6.5212079999999988E-3</v>
      </c>
      <c r="W165" s="62">
        <v>6.6074759999999996E-2</v>
      </c>
      <c r="X165" s="62">
        <v>0</v>
      </c>
      <c r="Y165" s="62" t="s">
        <v>97</v>
      </c>
      <c r="Z165" s="62" t="s">
        <v>97</v>
      </c>
      <c r="AA165" s="62" t="s">
        <v>97</v>
      </c>
      <c r="AB165" s="62" t="s">
        <v>97</v>
      </c>
      <c r="AC165" s="62" t="s">
        <v>97</v>
      </c>
      <c r="AD165" s="61">
        <v>4.5727959999999998E-2</v>
      </c>
      <c r="AE165" s="61">
        <f t="shared" si="147"/>
        <v>6.0496640000000004E-2</v>
      </c>
      <c r="AF165" s="61">
        <f t="shared" si="147"/>
        <v>0</v>
      </c>
      <c r="AG165" s="61">
        <f t="shared" si="147"/>
        <v>5.4343399999999993E-3</v>
      </c>
      <c r="AH165" s="61">
        <f t="shared" si="146"/>
        <v>5.5062300000000002E-2</v>
      </c>
      <c r="AI165" s="61">
        <f t="shared" si="140"/>
        <v>0</v>
      </c>
      <c r="AJ165" s="61">
        <f t="shared" si="124"/>
        <v>0</v>
      </c>
      <c r="AK165" s="61">
        <v>0</v>
      </c>
      <c r="AL165" s="61">
        <v>0</v>
      </c>
      <c r="AM165" s="61">
        <v>0</v>
      </c>
      <c r="AN165" s="61">
        <v>0</v>
      </c>
      <c r="AO165" s="62">
        <f t="shared" si="137"/>
        <v>0</v>
      </c>
      <c r="AP165" s="62">
        <v>0</v>
      </c>
      <c r="AQ165" s="62">
        <v>0</v>
      </c>
      <c r="AR165" s="62">
        <v>0</v>
      </c>
      <c r="AS165" s="62">
        <v>0</v>
      </c>
      <c r="AT165" s="97">
        <f t="shared" si="138"/>
        <v>6.0496640000000004E-2</v>
      </c>
      <c r="AU165" s="62">
        <v>0</v>
      </c>
      <c r="AV165" s="62">
        <v>5.4343399999999993E-3</v>
      </c>
      <c r="AW165" s="62">
        <v>5.5062300000000002E-2</v>
      </c>
      <c r="AX165" s="62">
        <v>0</v>
      </c>
      <c r="AY165" s="62" t="s">
        <v>97</v>
      </c>
      <c r="AZ165" s="62" t="s">
        <v>97</v>
      </c>
      <c r="BA165" s="62" t="s">
        <v>97</v>
      </c>
      <c r="BB165" s="62" t="s">
        <v>97</v>
      </c>
      <c r="BC165" s="62" t="s">
        <v>97</v>
      </c>
    </row>
    <row r="166" spans="1:55" ht="36.75" customHeight="1" x14ac:dyDescent="0.25">
      <c r="A166" s="63" t="s">
        <v>56</v>
      </c>
      <c r="B166" s="15" t="s">
        <v>198</v>
      </c>
      <c r="C166" s="72" t="s">
        <v>199</v>
      </c>
      <c r="D166" s="110">
        <v>0.13919694467796601</v>
      </c>
      <c r="E166" s="61">
        <f t="shared" si="142"/>
        <v>0.13773580799999999</v>
      </c>
      <c r="F166" s="61">
        <f t="shared" si="143"/>
        <v>0</v>
      </c>
      <c r="G166" s="61">
        <f t="shared" si="144"/>
        <v>6.3781079999999995E-3</v>
      </c>
      <c r="H166" s="61">
        <f t="shared" si="145"/>
        <v>0.13135769999999999</v>
      </c>
      <c r="I166" s="61">
        <f t="shared" si="141"/>
        <v>0</v>
      </c>
      <c r="J166" s="61">
        <f t="shared" si="127"/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f t="shared" si="135"/>
        <v>0</v>
      </c>
      <c r="P166" s="61">
        <v>0</v>
      </c>
      <c r="Q166" s="61">
        <v>0</v>
      </c>
      <c r="R166" s="61">
        <v>0</v>
      </c>
      <c r="S166" s="61">
        <v>0</v>
      </c>
      <c r="T166" s="62">
        <f t="shared" si="136"/>
        <v>0.13773580799999999</v>
      </c>
      <c r="U166" s="62">
        <v>0</v>
      </c>
      <c r="V166" s="62">
        <v>6.3781079999999995E-3</v>
      </c>
      <c r="W166" s="62">
        <v>0.13135769999999999</v>
      </c>
      <c r="X166" s="62">
        <v>0</v>
      </c>
      <c r="Y166" s="62" t="s">
        <v>97</v>
      </c>
      <c r="Z166" s="62" t="s">
        <v>97</v>
      </c>
      <c r="AA166" s="62" t="s">
        <v>97</v>
      </c>
      <c r="AB166" s="62" t="s">
        <v>97</v>
      </c>
      <c r="AC166" s="62" t="s">
        <v>97</v>
      </c>
      <c r="AD166" s="61">
        <v>0.11599745389830501</v>
      </c>
      <c r="AE166" s="61">
        <f t="shared" si="147"/>
        <v>0.11477983999999999</v>
      </c>
      <c r="AF166" s="61">
        <f t="shared" si="147"/>
        <v>0</v>
      </c>
      <c r="AG166" s="61">
        <f t="shared" si="147"/>
        <v>5.3150899999999997E-3</v>
      </c>
      <c r="AH166" s="61">
        <f t="shared" si="146"/>
        <v>0.10946475</v>
      </c>
      <c r="AI166" s="61">
        <f t="shared" si="140"/>
        <v>0</v>
      </c>
      <c r="AJ166" s="61">
        <f t="shared" si="124"/>
        <v>0</v>
      </c>
      <c r="AK166" s="61">
        <v>0</v>
      </c>
      <c r="AL166" s="61">
        <v>0</v>
      </c>
      <c r="AM166" s="61">
        <v>0</v>
      </c>
      <c r="AN166" s="61">
        <v>0</v>
      </c>
      <c r="AO166" s="62">
        <f t="shared" si="137"/>
        <v>0</v>
      </c>
      <c r="AP166" s="62">
        <v>0</v>
      </c>
      <c r="AQ166" s="62">
        <v>0</v>
      </c>
      <c r="AR166" s="62">
        <v>0</v>
      </c>
      <c r="AS166" s="62">
        <v>0</v>
      </c>
      <c r="AT166" s="97">
        <f t="shared" si="138"/>
        <v>0.11477983999999999</v>
      </c>
      <c r="AU166" s="62">
        <v>0</v>
      </c>
      <c r="AV166" s="62">
        <v>5.3150899999999997E-3</v>
      </c>
      <c r="AW166" s="62">
        <v>0.10946475</v>
      </c>
      <c r="AX166" s="62">
        <v>0</v>
      </c>
      <c r="AY166" s="62" t="s">
        <v>97</v>
      </c>
      <c r="AZ166" s="62" t="s">
        <v>97</v>
      </c>
      <c r="BA166" s="62" t="s">
        <v>97</v>
      </c>
      <c r="BB166" s="62" t="s">
        <v>97</v>
      </c>
      <c r="BC166" s="62" t="s">
        <v>97</v>
      </c>
    </row>
    <row r="167" spans="1:55" ht="36.75" customHeight="1" x14ac:dyDescent="0.25">
      <c r="A167" s="63" t="s">
        <v>56</v>
      </c>
      <c r="B167" s="15" t="s">
        <v>200</v>
      </c>
      <c r="C167" s="72" t="s">
        <v>201</v>
      </c>
      <c r="D167" s="110">
        <v>0.19407050033898296</v>
      </c>
      <c r="E167" s="61">
        <f t="shared" si="142"/>
        <v>0.19612932</v>
      </c>
      <c r="F167" s="61">
        <f t="shared" si="143"/>
        <v>0</v>
      </c>
      <c r="G167" s="61">
        <f t="shared" si="144"/>
        <v>2.0887655999999998E-2</v>
      </c>
      <c r="H167" s="61">
        <f t="shared" si="145"/>
        <v>0.17524166399999999</v>
      </c>
      <c r="I167" s="61">
        <f t="shared" si="141"/>
        <v>0</v>
      </c>
      <c r="J167" s="61">
        <f t="shared" si="127"/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f t="shared" ref="O167:O199" si="148">P167+Q167+R167+S167</f>
        <v>0</v>
      </c>
      <c r="P167" s="61">
        <v>0</v>
      </c>
      <c r="Q167" s="61">
        <v>0</v>
      </c>
      <c r="R167" s="61">
        <v>0</v>
      </c>
      <c r="S167" s="61">
        <v>0</v>
      </c>
      <c r="T167" s="62">
        <f t="shared" si="136"/>
        <v>0.19612932</v>
      </c>
      <c r="U167" s="62">
        <v>0</v>
      </c>
      <c r="V167" s="62">
        <v>2.0887655999999998E-2</v>
      </c>
      <c r="W167" s="62">
        <v>0.17524166399999999</v>
      </c>
      <c r="X167" s="62">
        <v>0</v>
      </c>
      <c r="Y167" s="62" t="s">
        <v>97</v>
      </c>
      <c r="Z167" s="62" t="s">
        <v>97</v>
      </c>
      <c r="AA167" s="62" t="s">
        <v>97</v>
      </c>
      <c r="AB167" s="62" t="s">
        <v>97</v>
      </c>
      <c r="AC167" s="62" t="s">
        <v>97</v>
      </c>
      <c r="AD167" s="61">
        <v>0.16172541694915246</v>
      </c>
      <c r="AE167" s="61">
        <f t="shared" si="147"/>
        <v>0.16344110000000001</v>
      </c>
      <c r="AF167" s="61">
        <f t="shared" si="147"/>
        <v>0</v>
      </c>
      <c r="AG167" s="61">
        <f t="shared" si="147"/>
        <v>1.7406379999999999E-2</v>
      </c>
      <c r="AH167" s="61">
        <f t="shared" si="146"/>
        <v>0.14603472000000001</v>
      </c>
      <c r="AI167" s="61">
        <f t="shared" si="140"/>
        <v>0</v>
      </c>
      <c r="AJ167" s="61">
        <f t="shared" si="124"/>
        <v>0</v>
      </c>
      <c r="AK167" s="61">
        <v>0</v>
      </c>
      <c r="AL167" s="61">
        <v>0</v>
      </c>
      <c r="AM167" s="61">
        <v>0</v>
      </c>
      <c r="AN167" s="61">
        <v>0</v>
      </c>
      <c r="AO167" s="62">
        <f t="shared" ref="AO167:AO199" si="149">AP167+AQ167+AR167+AS167</f>
        <v>0</v>
      </c>
      <c r="AP167" s="62">
        <v>0</v>
      </c>
      <c r="AQ167" s="62">
        <v>0</v>
      </c>
      <c r="AR167" s="62">
        <v>0</v>
      </c>
      <c r="AS167" s="62">
        <v>0</v>
      </c>
      <c r="AT167" s="97">
        <f t="shared" si="138"/>
        <v>0.16344110000000001</v>
      </c>
      <c r="AU167" s="62">
        <v>0</v>
      </c>
      <c r="AV167" s="62">
        <v>1.7406379999999999E-2</v>
      </c>
      <c r="AW167" s="62">
        <v>0.14603472000000001</v>
      </c>
      <c r="AX167" s="62">
        <v>0</v>
      </c>
      <c r="AY167" s="62" t="s">
        <v>97</v>
      </c>
      <c r="AZ167" s="62" t="s">
        <v>97</v>
      </c>
      <c r="BA167" s="62" t="s">
        <v>97</v>
      </c>
      <c r="BB167" s="62" t="s">
        <v>97</v>
      </c>
      <c r="BC167" s="62" t="s">
        <v>97</v>
      </c>
    </row>
    <row r="168" spans="1:55" ht="36.75" customHeight="1" x14ac:dyDescent="0.25">
      <c r="A168" s="63" t="s">
        <v>56</v>
      </c>
      <c r="B168" s="15" t="s">
        <v>202</v>
      </c>
      <c r="C168" s="72" t="s">
        <v>203</v>
      </c>
      <c r="D168" s="110">
        <v>1.139064467796612</v>
      </c>
      <c r="E168" s="61">
        <f t="shared" si="142"/>
        <v>0</v>
      </c>
      <c r="F168" s="61">
        <f t="shared" si="143"/>
        <v>0</v>
      </c>
      <c r="G168" s="61">
        <f t="shared" si="144"/>
        <v>0</v>
      </c>
      <c r="H168" s="61">
        <f t="shared" si="145"/>
        <v>0</v>
      </c>
      <c r="I168" s="61">
        <f t="shared" si="141"/>
        <v>0</v>
      </c>
      <c r="J168" s="61">
        <f t="shared" si="127"/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f t="shared" si="148"/>
        <v>0</v>
      </c>
      <c r="P168" s="61">
        <v>0</v>
      </c>
      <c r="Q168" s="61">
        <v>0</v>
      </c>
      <c r="R168" s="61">
        <v>0</v>
      </c>
      <c r="S168" s="61">
        <v>0</v>
      </c>
      <c r="T168" s="62">
        <f t="shared" si="136"/>
        <v>0</v>
      </c>
      <c r="U168" s="62">
        <v>0</v>
      </c>
      <c r="V168" s="62">
        <v>0</v>
      </c>
      <c r="W168" s="62">
        <v>0</v>
      </c>
      <c r="X168" s="62">
        <v>0</v>
      </c>
      <c r="Y168" s="62" t="s">
        <v>97</v>
      </c>
      <c r="Z168" s="62" t="s">
        <v>97</v>
      </c>
      <c r="AA168" s="62" t="s">
        <v>97</v>
      </c>
      <c r="AB168" s="62" t="s">
        <v>97</v>
      </c>
      <c r="AC168" s="62" t="s">
        <v>97</v>
      </c>
      <c r="AD168" s="61">
        <v>0.94922038983051005</v>
      </c>
      <c r="AE168" s="61">
        <f t="shared" si="147"/>
        <v>0</v>
      </c>
      <c r="AF168" s="61">
        <f t="shared" si="147"/>
        <v>0</v>
      </c>
      <c r="AG168" s="61">
        <f t="shared" si="147"/>
        <v>0</v>
      </c>
      <c r="AH168" s="61">
        <f t="shared" si="146"/>
        <v>0</v>
      </c>
      <c r="AI168" s="61">
        <f t="shared" si="140"/>
        <v>0</v>
      </c>
      <c r="AJ168" s="61">
        <f t="shared" si="124"/>
        <v>0</v>
      </c>
      <c r="AK168" s="61">
        <v>0</v>
      </c>
      <c r="AL168" s="61">
        <v>0</v>
      </c>
      <c r="AM168" s="61">
        <v>0</v>
      </c>
      <c r="AN168" s="61">
        <v>0</v>
      </c>
      <c r="AO168" s="62">
        <f t="shared" si="149"/>
        <v>0</v>
      </c>
      <c r="AP168" s="62">
        <v>0</v>
      </c>
      <c r="AQ168" s="62">
        <v>0</v>
      </c>
      <c r="AR168" s="62">
        <v>0</v>
      </c>
      <c r="AS168" s="62">
        <v>0</v>
      </c>
      <c r="AT168" s="97">
        <f t="shared" si="138"/>
        <v>0</v>
      </c>
      <c r="AU168" s="62">
        <v>0</v>
      </c>
      <c r="AV168" s="62">
        <v>0</v>
      </c>
      <c r="AW168" s="62">
        <v>0</v>
      </c>
      <c r="AX168" s="62">
        <v>0</v>
      </c>
      <c r="AY168" s="62" t="s">
        <v>97</v>
      </c>
      <c r="AZ168" s="62" t="s">
        <v>97</v>
      </c>
      <c r="BA168" s="62" t="s">
        <v>97</v>
      </c>
      <c r="BB168" s="62" t="s">
        <v>97</v>
      </c>
      <c r="BC168" s="62" t="s">
        <v>97</v>
      </c>
    </row>
    <row r="169" spans="1:55" ht="36.75" customHeight="1" x14ac:dyDescent="0.25">
      <c r="A169" s="63" t="s">
        <v>56</v>
      </c>
      <c r="B169" s="15" t="s">
        <v>204</v>
      </c>
      <c r="C169" s="72" t="s">
        <v>205</v>
      </c>
      <c r="D169" s="110">
        <v>4.5562578711864479</v>
      </c>
      <c r="E169" s="61">
        <f t="shared" si="142"/>
        <v>0</v>
      </c>
      <c r="F169" s="61">
        <f t="shared" si="143"/>
        <v>0</v>
      </c>
      <c r="G169" s="61">
        <f t="shared" si="144"/>
        <v>0</v>
      </c>
      <c r="H169" s="61">
        <f t="shared" si="145"/>
        <v>0</v>
      </c>
      <c r="I169" s="61">
        <f t="shared" si="141"/>
        <v>0</v>
      </c>
      <c r="J169" s="61">
        <f t="shared" si="127"/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f t="shared" si="148"/>
        <v>0</v>
      </c>
      <c r="P169" s="61">
        <v>0</v>
      </c>
      <c r="Q169" s="61">
        <v>0</v>
      </c>
      <c r="R169" s="61">
        <v>0</v>
      </c>
      <c r="S169" s="61">
        <v>0</v>
      </c>
      <c r="T169" s="62">
        <f t="shared" si="136"/>
        <v>0</v>
      </c>
      <c r="U169" s="62">
        <v>0</v>
      </c>
      <c r="V169" s="62">
        <v>0</v>
      </c>
      <c r="W169" s="62">
        <v>0</v>
      </c>
      <c r="X169" s="62">
        <v>0</v>
      </c>
      <c r="Y169" s="62" t="s">
        <v>97</v>
      </c>
      <c r="Z169" s="62" t="s">
        <v>97</v>
      </c>
      <c r="AA169" s="62" t="s">
        <v>97</v>
      </c>
      <c r="AB169" s="62" t="s">
        <v>97</v>
      </c>
      <c r="AC169" s="62" t="s">
        <v>97</v>
      </c>
      <c r="AD169" s="61">
        <v>3.7968815593220402</v>
      </c>
      <c r="AE169" s="61">
        <f t="shared" si="147"/>
        <v>0</v>
      </c>
      <c r="AF169" s="61">
        <f t="shared" si="147"/>
        <v>0</v>
      </c>
      <c r="AG169" s="61">
        <f t="shared" si="147"/>
        <v>0</v>
      </c>
      <c r="AH169" s="61">
        <f t="shared" si="146"/>
        <v>0</v>
      </c>
      <c r="AI169" s="61">
        <f t="shared" si="140"/>
        <v>0</v>
      </c>
      <c r="AJ169" s="61">
        <f t="shared" si="124"/>
        <v>0</v>
      </c>
      <c r="AK169" s="61">
        <v>0</v>
      </c>
      <c r="AL169" s="61">
        <v>0</v>
      </c>
      <c r="AM169" s="61">
        <v>0</v>
      </c>
      <c r="AN169" s="61">
        <v>0</v>
      </c>
      <c r="AO169" s="62">
        <f t="shared" si="149"/>
        <v>0</v>
      </c>
      <c r="AP169" s="62">
        <v>0</v>
      </c>
      <c r="AQ169" s="62">
        <v>0</v>
      </c>
      <c r="AR169" s="62">
        <v>0</v>
      </c>
      <c r="AS169" s="62">
        <v>0</v>
      </c>
      <c r="AT169" s="97">
        <f t="shared" si="138"/>
        <v>0</v>
      </c>
      <c r="AU169" s="62">
        <v>0</v>
      </c>
      <c r="AV169" s="62">
        <v>0</v>
      </c>
      <c r="AW169" s="62">
        <v>0</v>
      </c>
      <c r="AX169" s="62">
        <v>0</v>
      </c>
      <c r="AY169" s="62" t="s">
        <v>97</v>
      </c>
      <c r="AZ169" s="62" t="s">
        <v>97</v>
      </c>
      <c r="BA169" s="62" t="s">
        <v>97</v>
      </c>
      <c r="BB169" s="62" t="s">
        <v>97</v>
      </c>
      <c r="BC169" s="62" t="s">
        <v>97</v>
      </c>
    </row>
    <row r="170" spans="1:55" ht="36.75" customHeight="1" x14ac:dyDescent="0.25">
      <c r="A170" s="63" t="s">
        <v>56</v>
      </c>
      <c r="B170" s="15" t="s">
        <v>206</v>
      </c>
      <c r="C170" s="72" t="s">
        <v>207</v>
      </c>
      <c r="D170" s="110">
        <v>3.7968815593220393</v>
      </c>
      <c r="E170" s="61">
        <f t="shared" si="142"/>
        <v>0</v>
      </c>
      <c r="F170" s="61">
        <f t="shared" si="143"/>
        <v>0</v>
      </c>
      <c r="G170" s="61">
        <f t="shared" si="144"/>
        <v>0</v>
      </c>
      <c r="H170" s="61">
        <f t="shared" si="145"/>
        <v>0</v>
      </c>
      <c r="I170" s="61">
        <f t="shared" si="141"/>
        <v>0</v>
      </c>
      <c r="J170" s="61">
        <f t="shared" si="127"/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f t="shared" si="148"/>
        <v>0</v>
      </c>
      <c r="P170" s="61">
        <v>0</v>
      </c>
      <c r="Q170" s="61">
        <v>0</v>
      </c>
      <c r="R170" s="61">
        <v>0</v>
      </c>
      <c r="S170" s="61">
        <v>0</v>
      </c>
      <c r="T170" s="62">
        <f t="shared" si="136"/>
        <v>0</v>
      </c>
      <c r="U170" s="62">
        <v>0</v>
      </c>
      <c r="V170" s="62">
        <v>0</v>
      </c>
      <c r="W170" s="62">
        <v>0</v>
      </c>
      <c r="X170" s="62">
        <v>0</v>
      </c>
      <c r="Y170" s="62" t="s">
        <v>97</v>
      </c>
      <c r="Z170" s="62" t="s">
        <v>97</v>
      </c>
      <c r="AA170" s="62" t="s">
        <v>97</v>
      </c>
      <c r="AB170" s="62" t="s">
        <v>97</v>
      </c>
      <c r="AC170" s="62" t="s">
        <v>97</v>
      </c>
      <c r="AD170" s="61">
        <v>3.1640679661016997</v>
      </c>
      <c r="AE170" s="61">
        <f t="shared" si="147"/>
        <v>0</v>
      </c>
      <c r="AF170" s="61">
        <f t="shared" si="147"/>
        <v>0</v>
      </c>
      <c r="AG170" s="61">
        <f t="shared" si="147"/>
        <v>0</v>
      </c>
      <c r="AH170" s="61">
        <f t="shared" si="146"/>
        <v>0</v>
      </c>
      <c r="AI170" s="61">
        <f t="shared" si="140"/>
        <v>0</v>
      </c>
      <c r="AJ170" s="61">
        <f t="shared" si="124"/>
        <v>0</v>
      </c>
      <c r="AK170" s="61">
        <v>0</v>
      </c>
      <c r="AL170" s="61">
        <v>0</v>
      </c>
      <c r="AM170" s="61">
        <v>0</v>
      </c>
      <c r="AN170" s="61">
        <v>0</v>
      </c>
      <c r="AO170" s="62">
        <f t="shared" si="149"/>
        <v>0</v>
      </c>
      <c r="AP170" s="62">
        <v>0</v>
      </c>
      <c r="AQ170" s="62">
        <v>0</v>
      </c>
      <c r="AR170" s="62">
        <v>0</v>
      </c>
      <c r="AS170" s="62">
        <v>0</v>
      </c>
      <c r="AT170" s="97">
        <f t="shared" si="138"/>
        <v>0</v>
      </c>
      <c r="AU170" s="62">
        <v>0</v>
      </c>
      <c r="AV170" s="62">
        <v>0</v>
      </c>
      <c r="AW170" s="62">
        <v>0</v>
      </c>
      <c r="AX170" s="62">
        <v>0</v>
      </c>
      <c r="AY170" s="62" t="s">
        <v>97</v>
      </c>
      <c r="AZ170" s="62" t="s">
        <v>97</v>
      </c>
      <c r="BA170" s="62" t="s">
        <v>97</v>
      </c>
      <c r="BB170" s="62" t="s">
        <v>97</v>
      </c>
      <c r="BC170" s="62" t="s">
        <v>97</v>
      </c>
    </row>
    <row r="171" spans="1:55" ht="36.75" customHeight="1" x14ac:dyDescent="0.25">
      <c r="A171" s="63" t="s">
        <v>56</v>
      </c>
      <c r="B171" s="15" t="s">
        <v>208</v>
      </c>
      <c r="C171" s="72" t="s">
        <v>209</v>
      </c>
      <c r="D171" s="110">
        <v>3.7968815593220393</v>
      </c>
      <c r="E171" s="61">
        <f t="shared" si="142"/>
        <v>0</v>
      </c>
      <c r="F171" s="61">
        <f t="shared" si="143"/>
        <v>0</v>
      </c>
      <c r="G171" s="61">
        <f t="shared" si="144"/>
        <v>0</v>
      </c>
      <c r="H171" s="61">
        <f t="shared" si="145"/>
        <v>0</v>
      </c>
      <c r="I171" s="61">
        <f t="shared" si="141"/>
        <v>0</v>
      </c>
      <c r="J171" s="61">
        <f t="shared" si="127"/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f t="shared" si="148"/>
        <v>0</v>
      </c>
      <c r="P171" s="61">
        <v>0</v>
      </c>
      <c r="Q171" s="61">
        <v>0</v>
      </c>
      <c r="R171" s="61">
        <v>0</v>
      </c>
      <c r="S171" s="61">
        <v>0</v>
      </c>
      <c r="T171" s="62">
        <f t="shared" si="136"/>
        <v>0</v>
      </c>
      <c r="U171" s="62">
        <v>0</v>
      </c>
      <c r="V171" s="62">
        <v>0</v>
      </c>
      <c r="W171" s="62">
        <v>0</v>
      </c>
      <c r="X171" s="62">
        <v>0</v>
      </c>
      <c r="Y171" s="62" t="s">
        <v>97</v>
      </c>
      <c r="Z171" s="62" t="s">
        <v>97</v>
      </c>
      <c r="AA171" s="62" t="s">
        <v>97</v>
      </c>
      <c r="AB171" s="62" t="s">
        <v>97</v>
      </c>
      <c r="AC171" s="62" t="s">
        <v>97</v>
      </c>
      <c r="AD171" s="61">
        <v>3.1640679661016997</v>
      </c>
      <c r="AE171" s="61">
        <f t="shared" si="147"/>
        <v>0</v>
      </c>
      <c r="AF171" s="61">
        <f t="shared" si="147"/>
        <v>0</v>
      </c>
      <c r="AG171" s="61">
        <f t="shared" si="147"/>
        <v>0</v>
      </c>
      <c r="AH171" s="61">
        <f t="shared" si="146"/>
        <v>0</v>
      </c>
      <c r="AI171" s="61">
        <f t="shared" si="140"/>
        <v>0</v>
      </c>
      <c r="AJ171" s="61">
        <f t="shared" si="124"/>
        <v>0</v>
      </c>
      <c r="AK171" s="61">
        <v>0</v>
      </c>
      <c r="AL171" s="61">
        <v>0</v>
      </c>
      <c r="AM171" s="61">
        <v>0</v>
      </c>
      <c r="AN171" s="61">
        <v>0</v>
      </c>
      <c r="AO171" s="62">
        <f t="shared" si="149"/>
        <v>0</v>
      </c>
      <c r="AP171" s="62">
        <v>0</v>
      </c>
      <c r="AQ171" s="62">
        <v>0</v>
      </c>
      <c r="AR171" s="62">
        <v>0</v>
      </c>
      <c r="AS171" s="62">
        <v>0</v>
      </c>
      <c r="AT171" s="97">
        <f t="shared" si="138"/>
        <v>0</v>
      </c>
      <c r="AU171" s="62">
        <v>0</v>
      </c>
      <c r="AV171" s="62">
        <v>0</v>
      </c>
      <c r="AW171" s="62">
        <v>0</v>
      </c>
      <c r="AX171" s="62">
        <v>0</v>
      </c>
      <c r="AY171" s="62" t="s">
        <v>97</v>
      </c>
      <c r="AZ171" s="62" t="s">
        <v>97</v>
      </c>
      <c r="BA171" s="62" t="s">
        <v>97</v>
      </c>
      <c r="BB171" s="62" t="s">
        <v>97</v>
      </c>
      <c r="BC171" s="62" t="s">
        <v>97</v>
      </c>
    </row>
    <row r="172" spans="1:55" ht="36.75" customHeight="1" x14ac:dyDescent="0.25">
      <c r="A172" s="63" t="s">
        <v>56</v>
      </c>
      <c r="B172" s="15" t="s">
        <v>210</v>
      </c>
      <c r="C172" s="72" t="s">
        <v>211</v>
      </c>
      <c r="D172" s="110">
        <v>1.8984407796610197</v>
      </c>
      <c r="E172" s="61">
        <f t="shared" si="142"/>
        <v>0</v>
      </c>
      <c r="F172" s="61">
        <f t="shared" si="143"/>
        <v>0</v>
      </c>
      <c r="G172" s="61">
        <f t="shared" si="144"/>
        <v>0</v>
      </c>
      <c r="H172" s="61">
        <f t="shared" si="145"/>
        <v>0</v>
      </c>
      <c r="I172" s="61">
        <f t="shared" si="141"/>
        <v>0</v>
      </c>
      <c r="J172" s="61">
        <f t="shared" si="127"/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f t="shared" si="148"/>
        <v>0</v>
      </c>
      <c r="P172" s="61">
        <v>0</v>
      </c>
      <c r="Q172" s="61">
        <v>0</v>
      </c>
      <c r="R172" s="61">
        <v>0</v>
      </c>
      <c r="S172" s="61">
        <v>0</v>
      </c>
      <c r="T172" s="62">
        <f t="shared" si="136"/>
        <v>0</v>
      </c>
      <c r="U172" s="62">
        <v>0</v>
      </c>
      <c r="V172" s="62">
        <v>0</v>
      </c>
      <c r="W172" s="62">
        <v>0</v>
      </c>
      <c r="X172" s="62">
        <v>0</v>
      </c>
      <c r="Y172" s="62" t="s">
        <v>97</v>
      </c>
      <c r="Z172" s="62" t="s">
        <v>97</v>
      </c>
      <c r="AA172" s="62" t="s">
        <v>97</v>
      </c>
      <c r="AB172" s="62" t="s">
        <v>97</v>
      </c>
      <c r="AC172" s="62" t="s">
        <v>97</v>
      </c>
      <c r="AD172" s="61">
        <v>1.5820339830508499</v>
      </c>
      <c r="AE172" s="61">
        <f t="shared" si="147"/>
        <v>0</v>
      </c>
      <c r="AF172" s="61">
        <f t="shared" si="147"/>
        <v>0</v>
      </c>
      <c r="AG172" s="61">
        <f t="shared" si="147"/>
        <v>0</v>
      </c>
      <c r="AH172" s="61">
        <f t="shared" si="146"/>
        <v>0</v>
      </c>
      <c r="AI172" s="61">
        <f t="shared" si="140"/>
        <v>0</v>
      </c>
      <c r="AJ172" s="61">
        <f t="shared" si="124"/>
        <v>0</v>
      </c>
      <c r="AK172" s="61">
        <v>0</v>
      </c>
      <c r="AL172" s="61">
        <v>0</v>
      </c>
      <c r="AM172" s="61">
        <v>0</v>
      </c>
      <c r="AN172" s="61">
        <v>0</v>
      </c>
      <c r="AO172" s="62">
        <f t="shared" si="149"/>
        <v>0</v>
      </c>
      <c r="AP172" s="62">
        <v>0</v>
      </c>
      <c r="AQ172" s="62">
        <v>0</v>
      </c>
      <c r="AR172" s="62">
        <v>0</v>
      </c>
      <c r="AS172" s="62">
        <v>0</v>
      </c>
      <c r="AT172" s="97">
        <f t="shared" si="138"/>
        <v>0</v>
      </c>
      <c r="AU172" s="62">
        <v>0</v>
      </c>
      <c r="AV172" s="62">
        <v>0</v>
      </c>
      <c r="AW172" s="62">
        <v>0</v>
      </c>
      <c r="AX172" s="62">
        <v>0</v>
      </c>
      <c r="AY172" s="62" t="s">
        <v>97</v>
      </c>
      <c r="AZ172" s="62" t="s">
        <v>97</v>
      </c>
      <c r="BA172" s="62" t="s">
        <v>97</v>
      </c>
      <c r="BB172" s="62" t="s">
        <v>97</v>
      </c>
      <c r="BC172" s="62" t="s">
        <v>97</v>
      </c>
    </row>
    <row r="173" spans="1:55" ht="36.75" customHeight="1" x14ac:dyDescent="0.25">
      <c r="A173" s="63" t="s">
        <v>56</v>
      </c>
      <c r="B173" s="15" t="s">
        <v>212</v>
      </c>
      <c r="C173" s="72" t="s">
        <v>213</v>
      </c>
      <c r="D173" s="110">
        <v>0.37968815593220395</v>
      </c>
      <c r="E173" s="61">
        <f t="shared" si="142"/>
        <v>0</v>
      </c>
      <c r="F173" s="61">
        <f t="shared" si="143"/>
        <v>0</v>
      </c>
      <c r="G173" s="61">
        <f t="shared" si="144"/>
        <v>0</v>
      </c>
      <c r="H173" s="61">
        <f t="shared" si="145"/>
        <v>0</v>
      </c>
      <c r="I173" s="61">
        <f t="shared" si="141"/>
        <v>0</v>
      </c>
      <c r="J173" s="61">
        <f t="shared" si="127"/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f t="shared" si="148"/>
        <v>0</v>
      </c>
      <c r="P173" s="61">
        <v>0</v>
      </c>
      <c r="Q173" s="61">
        <v>0</v>
      </c>
      <c r="R173" s="61">
        <v>0</v>
      </c>
      <c r="S173" s="61">
        <v>0</v>
      </c>
      <c r="T173" s="62">
        <f t="shared" si="136"/>
        <v>0</v>
      </c>
      <c r="U173" s="62">
        <v>0</v>
      </c>
      <c r="V173" s="62">
        <v>0</v>
      </c>
      <c r="W173" s="62">
        <v>0</v>
      </c>
      <c r="X173" s="62">
        <v>0</v>
      </c>
      <c r="Y173" s="62" t="s">
        <v>97</v>
      </c>
      <c r="Z173" s="62" t="s">
        <v>97</v>
      </c>
      <c r="AA173" s="62" t="s">
        <v>97</v>
      </c>
      <c r="AB173" s="62" t="s">
        <v>97</v>
      </c>
      <c r="AC173" s="62" t="s">
        <v>97</v>
      </c>
      <c r="AD173" s="61">
        <v>0.31640679661016996</v>
      </c>
      <c r="AE173" s="61">
        <f t="shared" si="147"/>
        <v>0</v>
      </c>
      <c r="AF173" s="61">
        <f t="shared" si="147"/>
        <v>0</v>
      </c>
      <c r="AG173" s="61">
        <f t="shared" si="147"/>
        <v>0</v>
      </c>
      <c r="AH173" s="61">
        <f t="shared" si="146"/>
        <v>0</v>
      </c>
      <c r="AI173" s="61">
        <f t="shared" si="140"/>
        <v>0</v>
      </c>
      <c r="AJ173" s="61">
        <f t="shared" si="124"/>
        <v>0</v>
      </c>
      <c r="AK173" s="61">
        <v>0</v>
      </c>
      <c r="AL173" s="61">
        <v>0</v>
      </c>
      <c r="AM173" s="61">
        <v>0</v>
      </c>
      <c r="AN173" s="61">
        <v>0</v>
      </c>
      <c r="AO173" s="62">
        <f t="shared" si="149"/>
        <v>0</v>
      </c>
      <c r="AP173" s="62">
        <v>0</v>
      </c>
      <c r="AQ173" s="62">
        <v>0</v>
      </c>
      <c r="AR173" s="62">
        <v>0</v>
      </c>
      <c r="AS173" s="62">
        <v>0</v>
      </c>
      <c r="AT173" s="97">
        <f t="shared" si="138"/>
        <v>0</v>
      </c>
      <c r="AU173" s="62">
        <v>0</v>
      </c>
      <c r="AV173" s="62">
        <v>0</v>
      </c>
      <c r="AW173" s="62">
        <v>0</v>
      </c>
      <c r="AX173" s="62">
        <v>0</v>
      </c>
      <c r="AY173" s="62" t="s">
        <v>97</v>
      </c>
      <c r="AZ173" s="62" t="s">
        <v>97</v>
      </c>
      <c r="BA173" s="62" t="s">
        <v>97</v>
      </c>
      <c r="BB173" s="62" t="s">
        <v>97</v>
      </c>
      <c r="BC173" s="62" t="s">
        <v>97</v>
      </c>
    </row>
    <row r="174" spans="1:55" ht="36.75" customHeight="1" x14ac:dyDescent="0.25">
      <c r="A174" s="63" t="s">
        <v>56</v>
      </c>
      <c r="B174" s="15" t="s">
        <v>436</v>
      </c>
      <c r="C174" s="83" t="s">
        <v>437</v>
      </c>
      <c r="D174" s="110">
        <v>0</v>
      </c>
      <c r="E174" s="61">
        <f t="shared" si="142"/>
        <v>4.1981141520000005</v>
      </c>
      <c r="F174" s="61">
        <f t="shared" si="143"/>
        <v>0</v>
      </c>
      <c r="G174" s="61">
        <f t="shared" si="144"/>
        <v>0.36930531599999999</v>
      </c>
      <c r="H174" s="61">
        <f t="shared" si="145"/>
        <v>3.8288088360000003</v>
      </c>
      <c r="I174" s="61">
        <f t="shared" si="141"/>
        <v>0</v>
      </c>
      <c r="J174" s="61">
        <f t="shared" si="127"/>
        <v>4.1981141520000005</v>
      </c>
      <c r="K174" s="61">
        <v>0</v>
      </c>
      <c r="L174" s="61">
        <v>0.36930531599999999</v>
      </c>
      <c r="M174" s="61">
        <v>3.8288088360000003</v>
      </c>
      <c r="N174" s="61">
        <v>0</v>
      </c>
      <c r="O174" s="61">
        <f t="shared" si="148"/>
        <v>0</v>
      </c>
      <c r="P174" s="61">
        <v>0</v>
      </c>
      <c r="Q174" s="61">
        <v>0</v>
      </c>
      <c r="R174" s="61">
        <v>0</v>
      </c>
      <c r="S174" s="61">
        <v>0</v>
      </c>
      <c r="T174" s="62">
        <f t="shared" si="136"/>
        <v>0</v>
      </c>
      <c r="U174" s="62">
        <v>0</v>
      </c>
      <c r="V174" s="62">
        <v>0</v>
      </c>
      <c r="W174" s="62">
        <v>0</v>
      </c>
      <c r="X174" s="62">
        <v>0</v>
      </c>
      <c r="Y174" s="62" t="s">
        <v>97</v>
      </c>
      <c r="Z174" s="62" t="s">
        <v>97</v>
      </c>
      <c r="AA174" s="62" t="s">
        <v>97</v>
      </c>
      <c r="AB174" s="62" t="s">
        <v>97</v>
      </c>
      <c r="AC174" s="62" t="s">
        <v>97</v>
      </c>
      <c r="AD174" s="61">
        <v>0</v>
      </c>
      <c r="AE174" s="61">
        <f t="shared" si="147"/>
        <v>3.4984284600000004</v>
      </c>
      <c r="AF174" s="61">
        <f t="shared" si="147"/>
        <v>0</v>
      </c>
      <c r="AG174" s="61">
        <f t="shared" si="147"/>
        <v>0.30775443000000002</v>
      </c>
      <c r="AH174" s="61">
        <f t="shared" si="146"/>
        <v>3.1906740300000003</v>
      </c>
      <c r="AI174" s="61">
        <f t="shared" si="140"/>
        <v>0</v>
      </c>
      <c r="AJ174" s="61">
        <f t="shared" si="124"/>
        <v>3.4984284600000004</v>
      </c>
      <c r="AK174" s="61">
        <v>0</v>
      </c>
      <c r="AL174" s="61">
        <v>0.30775443000000002</v>
      </c>
      <c r="AM174" s="61">
        <v>3.1906740300000003</v>
      </c>
      <c r="AN174" s="61">
        <v>0</v>
      </c>
      <c r="AO174" s="62">
        <f t="shared" si="149"/>
        <v>0</v>
      </c>
      <c r="AP174" s="62">
        <v>0</v>
      </c>
      <c r="AQ174" s="62">
        <v>0</v>
      </c>
      <c r="AR174" s="62">
        <v>0</v>
      </c>
      <c r="AS174" s="62">
        <v>0</v>
      </c>
      <c r="AT174" s="97">
        <f t="shared" si="138"/>
        <v>0</v>
      </c>
      <c r="AU174" s="62">
        <v>0</v>
      </c>
      <c r="AV174" s="62">
        <v>0</v>
      </c>
      <c r="AW174" s="62">
        <v>0</v>
      </c>
      <c r="AX174" s="62">
        <v>0</v>
      </c>
      <c r="AY174" s="62" t="s">
        <v>97</v>
      </c>
      <c r="AZ174" s="62" t="s">
        <v>97</v>
      </c>
      <c r="BA174" s="62" t="s">
        <v>97</v>
      </c>
      <c r="BB174" s="62" t="s">
        <v>97</v>
      </c>
      <c r="BC174" s="62" t="s">
        <v>97</v>
      </c>
    </row>
    <row r="175" spans="1:55" ht="36.75" customHeight="1" x14ac:dyDescent="0.25">
      <c r="A175" s="63" t="s">
        <v>56</v>
      </c>
      <c r="B175" s="15" t="s">
        <v>438</v>
      </c>
      <c r="C175" s="83" t="s">
        <v>439</v>
      </c>
      <c r="D175" s="110">
        <v>0</v>
      </c>
      <c r="E175" s="61">
        <f t="shared" si="142"/>
        <v>3.3482836319999998</v>
      </c>
      <c r="F175" s="61">
        <f t="shared" si="143"/>
        <v>0</v>
      </c>
      <c r="G175" s="61">
        <f t="shared" si="144"/>
        <v>0.31175353199999994</v>
      </c>
      <c r="H175" s="61">
        <f t="shared" si="145"/>
        <v>3.0365300999999998</v>
      </c>
      <c r="I175" s="61">
        <f t="shared" si="141"/>
        <v>0</v>
      </c>
      <c r="J175" s="61">
        <f t="shared" si="127"/>
        <v>3.3482836319999998</v>
      </c>
      <c r="K175" s="61">
        <v>0</v>
      </c>
      <c r="L175" s="61">
        <v>0.31175353199999994</v>
      </c>
      <c r="M175" s="61">
        <v>3.0365300999999998</v>
      </c>
      <c r="N175" s="61">
        <v>0</v>
      </c>
      <c r="O175" s="61">
        <f t="shared" si="148"/>
        <v>0</v>
      </c>
      <c r="P175" s="61">
        <v>0</v>
      </c>
      <c r="Q175" s="61">
        <v>0</v>
      </c>
      <c r="R175" s="61">
        <v>0</v>
      </c>
      <c r="S175" s="61">
        <v>0</v>
      </c>
      <c r="T175" s="62">
        <f t="shared" si="136"/>
        <v>0</v>
      </c>
      <c r="U175" s="62">
        <v>0</v>
      </c>
      <c r="V175" s="62">
        <v>0</v>
      </c>
      <c r="W175" s="62">
        <v>0</v>
      </c>
      <c r="X175" s="62">
        <v>0</v>
      </c>
      <c r="Y175" s="62" t="s">
        <v>97</v>
      </c>
      <c r="Z175" s="62" t="s">
        <v>97</v>
      </c>
      <c r="AA175" s="62" t="s">
        <v>97</v>
      </c>
      <c r="AB175" s="62" t="s">
        <v>97</v>
      </c>
      <c r="AC175" s="62" t="s">
        <v>97</v>
      </c>
      <c r="AD175" s="61">
        <v>0</v>
      </c>
      <c r="AE175" s="61">
        <f t="shared" si="147"/>
        <v>2.7902363600000002</v>
      </c>
      <c r="AF175" s="61">
        <f t="shared" si="147"/>
        <v>0</v>
      </c>
      <c r="AG175" s="61">
        <f t="shared" si="147"/>
        <v>0.25979460999999998</v>
      </c>
      <c r="AH175" s="61">
        <f t="shared" si="146"/>
        <v>2.53044175</v>
      </c>
      <c r="AI175" s="61">
        <f t="shared" si="140"/>
        <v>0</v>
      </c>
      <c r="AJ175" s="61">
        <f t="shared" si="124"/>
        <v>2.7902363600000002</v>
      </c>
      <c r="AK175" s="61">
        <v>0</v>
      </c>
      <c r="AL175" s="61">
        <v>0.25979460999999998</v>
      </c>
      <c r="AM175" s="61">
        <v>2.53044175</v>
      </c>
      <c r="AN175" s="61">
        <v>0</v>
      </c>
      <c r="AO175" s="62">
        <f t="shared" si="149"/>
        <v>0</v>
      </c>
      <c r="AP175" s="62">
        <v>0</v>
      </c>
      <c r="AQ175" s="62">
        <v>0</v>
      </c>
      <c r="AR175" s="62">
        <v>0</v>
      </c>
      <c r="AS175" s="62">
        <v>0</v>
      </c>
      <c r="AT175" s="97">
        <f t="shared" si="138"/>
        <v>0</v>
      </c>
      <c r="AU175" s="62">
        <v>0</v>
      </c>
      <c r="AV175" s="62">
        <v>0</v>
      </c>
      <c r="AW175" s="62">
        <v>0</v>
      </c>
      <c r="AX175" s="62">
        <v>0</v>
      </c>
      <c r="AY175" s="62" t="s">
        <v>97</v>
      </c>
      <c r="AZ175" s="62" t="s">
        <v>97</v>
      </c>
      <c r="BA175" s="62" t="s">
        <v>97</v>
      </c>
      <c r="BB175" s="62" t="s">
        <v>97</v>
      </c>
      <c r="BC175" s="62" t="s">
        <v>97</v>
      </c>
    </row>
    <row r="176" spans="1:55" ht="36.75" customHeight="1" x14ac:dyDescent="0.25">
      <c r="A176" s="63" t="s">
        <v>56</v>
      </c>
      <c r="B176" s="15" t="s">
        <v>440</v>
      </c>
      <c r="C176" s="83" t="s">
        <v>441</v>
      </c>
      <c r="D176" s="110">
        <v>0</v>
      </c>
      <c r="E176" s="61">
        <f t="shared" si="142"/>
        <v>4.0035611400000004</v>
      </c>
      <c r="F176" s="61">
        <f t="shared" si="143"/>
        <v>0</v>
      </c>
      <c r="G176" s="61">
        <f t="shared" si="144"/>
        <v>0.14678723999999999</v>
      </c>
      <c r="H176" s="61">
        <f t="shared" si="145"/>
        <v>3.8567739000000003</v>
      </c>
      <c r="I176" s="61">
        <f t="shared" si="141"/>
        <v>0</v>
      </c>
      <c r="J176" s="61">
        <f t="shared" ref="J176:J314" si="150">K176+L176+M176+N176</f>
        <v>4.0035611400000004</v>
      </c>
      <c r="K176" s="61">
        <v>0</v>
      </c>
      <c r="L176" s="61">
        <v>0.14678723999999999</v>
      </c>
      <c r="M176" s="61">
        <v>3.8567739000000003</v>
      </c>
      <c r="N176" s="61">
        <v>0</v>
      </c>
      <c r="O176" s="61">
        <f t="shared" si="148"/>
        <v>0</v>
      </c>
      <c r="P176" s="61">
        <v>0</v>
      </c>
      <c r="Q176" s="61">
        <v>0</v>
      </c>
      <c r="R176" s="61">
        <v>0</v>
      </c>
      <c r="S176" s="61">
        <v>0</v>
      </c>
      <c r="T176" s="62">
        <f t="shared" si="136"/>
        <v>0</v>
      </c>
      <c r="U176" s="62">
        <v>0</v>
      </c>
      <c r="V176" s="62">
        <v>0</v>
      </c>
      <c r="W176" s="62">
        <v>0</v>
      </c>
      <c r="X176" s="62">
        <v>0</v>
      </c>
      <c r="Y176" s="62" t="s">
        <v>97</v>
      </c>
      <c r="Z176" s="62" t="s">
        <v>97</v>
      </c>
      <c r="AA176" s="62" t="s">
        <v>97</v>
      </c>
      <c r="AB176" s="62" t="s">
        <v>97</v>
      </c>
      <c r="AC176" s="62" t="s">
        <v>97</v>
      </c>
      <c r="AD176" s="61">
        <v>0</v>
      </c>
      <c r="AE176" s="61">
        <f t="shared" si="147"/>
        <v>3.33630095</v>
      </c>
      <c r="AF176" s="61">
        <f t="shared" si="147"/>
        <v>0</v>
      </c>
      <c r="AG176" s="61">
        <f t="shared" si="147"/>
        <v>0.12232269999999999</v>
      </c>
      <c r="AH176" s="61">
        <f t="shared" si="146"/>
        <v>3.2139782500000003</v>
      </c>
      <c r="AI176" s="61">
        <f t="shared" si="140"/>
        <v>0</v>
      </c>
      <c r="AJ176" s="61">
        <f t="shared" ref="AJ176:AJ199" si="151">AK176+AL176+AM176+AN176</f>
        <v>3.33630095</v>
      </c>
      <c r="AK176" s="61">
        <v>0</v>
      </c>
      <c r="AL176" s="61">
        <v>0.12232269999999999</v>
      </c>
      <c r="AM176" s="61">
        <v>3.2139782500000003</v>
      </c>
      <c r="AN176" s="61">
        <v>0</v>
      </c>
      <c r="AO176" s="62">
        <f t="shared" si="149"/>
        <v>0</v>
      </c>
      <c r="AP176" s="62">
        <v>0</v>
      </c>
      <c r="AQ176" s="62">
        <v>0</v>
      </c>
      <c r="AR176" s="62">
        <v>0</v>
      </c>
      <c r="AS176" s="62">
        <v>0</v>
      </c>
      <c r="AT176" s="97">
        <f t="shared" si="138"/>
        <v>0</v>
      </c>
      <c r="AU176" s="62">
        <v>0</v>
      </c>
      <c r="AV176" s="62">
        <v>0</v>
      </c>
      <c r="AW176" s="62">
        <v>0</v>
      </c>
      <c r="AX176" s="62">
        <v>0</v>
      </c>
      <c r="AY176" s="62" t="s">
        <v>97</v>
      </c>
      <c r="AZ176" s="62" t="s">
        <v>97</v>
      </c>
      <c r="BA176" s="62" t="s">
        <v>97</v>
      </c>
      <c r="BB176" s="62" t="s">
        <v>97</v>
      </c>
      <c r="BC176" s="62" t="s">
        <v>97</v>
      </c>
    </row>
    <row r="177" spans="1:55" ht="36.75" customHeight="1" x14ac:dyDescent="0.25">
      <c r="A177" s="63" t="s">
        <v>56</v>
      </c>
      <c r="B177" s="15" t="s">
        <v>442</v>
      </c>
      <c r="C177" s="83" t="s">
        <v>443</v>
      </c>
      <c r="D177" s="110">
        <v>0</v>
      </c>
      <c r="E177" s="61">
        <f t="shared" si="142"/>
        <v>3.3553727519999996</v>
      </c>
      <c r="F177" s="61">
        <f t="shared" si="143"/>
        <v>0</v>
      </c>
      <c r="G177" s="61">
        <f t="shared" si="144"/>
        <v>0.29507277599999998</v>
      </c>
      <c r="H177" s="61">
        <f t="shared" si="145"/>
        <v>3.0602999759999996</v>
      </c>
      <c r="I177" s="61">
        <f t="shared" si="141"/>
        <v>0</v>
      </c>
      <c r="J177" s="61">
        <f t="shared" si="150"/>
        <v>3.3553727519999996</v>
      </c>
      <c r="K177" s="61">
        <v>0</v>
      </c>
      <c r="L177" s="61">
        <v>0.29507277599999998</v>
      </c>
      <c r="M177" s="61">
        <v>3.0602999759999996</v>
      </c>
      <c r="N177" s="61">
        <v>0</v>
      </c>
      <c r="O177" s="61">
        <f t="shared" si="148"/>
        <v>0</v>
      </c>
      <c r="P177" s="61">
        <v>0</v>
      </c>
      <c r="Q177" s="61">
        <v>0</v>
      </c>
      <c r="R177" s="61">
        <v>0</v>
      </c>
      <c r="S177" s="61">
        <v>0</v>
      </c>
      <c r="T177" s="62">
        <f t="shared" si="136"/>
        <v>0</v>
      </c>
      <c r="U177" s="62">
        <v>0</v>
      </c>
      <c r="V177" s="62">
        <v>0</v>
      </c>
      <c r="W177" s="62">
        <v>0</v>
      </c>
      <c r="X177" s="62">
        <v>0</v>
      </c>
      <c r="Y177" s="62" t="s">
        <v>97</v>
      </c>
      <c r="Z177" s="62" t="s">
        <v>97</v>
      </c>
      <c r="AA177" s="62" t="s">
        <v>97</v>
      </c>
      <c r="AB177" s="62" t="s">
        <v>97</v>
      </c>
      <c r="AC177" s="62" t="s">
        <v>97</v>
      </c>
      <c r="AD177" s="61">
        <v>0</v>
      </c>
      <c r="AE177" s="61">
        <f t="shared" si="147"/>
        <v>2.7961439600000002</v>
      </c>
      <c r="AF177" s="61">
        <f t="shared" si="147"/>
        <v>0</v>
      </c>
      <c r="AG177" s="61">
        <f t="shared" si="147"/>
        <v>0.24589398000000001</v>
      </c>
      <c r="AH177" s="61">
        <f t="shared" si="146"/>
        <v>2.5502499800000002</v>
      </c>
      <c r="AI177" s="61">
        <f t="shared" si="140"/>
        <v>0</v>
      </c>
      <c r="AJ177" s="61">
        <f t="shared" si="151"/>
        <v>2.7961439600000002</v>
      </c>
      <c r="AK177" s="61">
        <v>0</v>
      </c>
      <c r="AL177" s="61">
        <v>0.24589398000000001</v>
      </c>
      <c r="AM177" s="61">
        <v>2.5502499800000002</v>
      </c>
      <c r="AN177" s="61">
        <v>0</v>
      </c>
      <c r="AO177" s="62">
        <f t="shared" si="149"/>
        <v>0</v>
      </c>
      <c r="AP177" s="62">
        <v>0</v>
      </c>
      <c r="AQ177" s="62">
        <v>0</v>
      </c>
      <c r="AR177" s="62">
        <v>0</v>
      </c>
      <c r="AS177" s="62">
        <v>0</v>
      </c>
      <c r="AT177" s="97">
        <f t="shared" si="138"/>
        <v>0</v>
      </c>
      <c r="AU177" s="62">
        <v>0</v>
      </c>
      <c r="AV177" s="62">
        <v>0</v>
      </c>
      <c r="AW177" s="62">
        <v>0</v>
      </c>
      <c r="AX177" s="62">
        <v>0</v>
      </c>
      <c r="AY177" s="62" t="s">
        <v>97</v>
      </c>
      <c r="AZ177" s="62" t="s">
        <v>97</v>
      </c>
      <c r="BA177" s="62" t="s">
        <v>97</v>
      </c>
      <c r="BB177" s="62" t="s">
        <v>97</v>
      </c>
      <c r="BC177" s="62" t="s">
        <v>97</v>
      </c>
    </row>
    <row r="178" spans="1:55" ht="36.75" customHeight="1" x14ac:dyDescent="0.25">
      <c r="A178" s="84" t="s">
        <v>56</v>
      </c>
      <c r="B178" s="15" t="s">
        <v>520</v>
      </c>
      <c r="C178" s="83" t="s">
        <v>521</v>
      </c>
      <c r="D178" s="110">
        <v>0</v>
      </c>
      <c r="E178" s="61">
        <f t="shared" si="142"/>
        <v>5.9802168000000003E-2</v>
      </c>
      <c r="F178" s="61">
        <f t="shared" si="143"/>
        <v>0</v>
      </c>
      <c r="G178" s="61">
        <f t="shared" si="144"/>
        <v>5.6840040000000001E-2</v>
      </c>
      <c r="H178" s="61">
        <f t="shared" si="145"/>
        <v>2.9621280000000001E-3</v>
      </c>
      <c r="I178" s="61">
        <f t="shared" si="141"/>
        <v>0</v>
      </c>
      <c r="J178" s="61">
        <f t="shared" si="150"/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f t="shared" si="148"/>
        <v>5.9802168000000003E-2</v>
      </c>
      <c r="P178" s="61">
        <v>0</v>
      </c>
      <c r="Q178" s="61">
        <v>5.6840040000000001E-2</v>
      </c>
      <c r="R178" s="61">
        <v>2.9621280000000001E-3</v>
      </c>
      <c r="S178" s="61">
        <v>0</v>
      </c>
      <c r="T178" s="62">
        <f t="shared" si="136"/>
        <v>0</v>
      </c>
      <c r="U178" s="62">
        <v>0</v>
      </c>
      <c r="V178" s="62">
        <v>0</v>
      </c>
      <c r="W178" s="62">
        <v>0</v>
      </c>
      <c r="X178" s="62">
        <v>0</v>
      </c>
      <c r="Y178" s="62" t="s">
        <v>97</v>
      </c>
      <c r="Z178" s="62" t="s">
        <v>97</v>
      </c>
      <c r="AA178" s="62" t="s">
        <v>97</v>
      </c>
      <c r="AB178" s="62" t="s">
        <v>97</v>
      </c>
      <c r="AC178" s="62" t="s">
        <v>97</v>
      </c>
      <c r="AD178" s="61">
        <v>0</v>
      </c>
      <c r="AE178" s="61">
        <f t="shared" si="147"/>
        <v>4.9835140000000007E-2</v>
      </c>
      <c r="AF178" s="61">
        <f t="shared" si="147"/>
        <v>0</v>
      </c>
      <c r="AG178" s="61">
        <f t="shared" si="147"/>
        <v>4.7366700000000005E-2</v>
      </c>
      <c r="AH178" s="61">
        <f t="shared" si="146"/>
        <v>2.4684400000000001E-3</v>
      </c>
      <c r="AI178" s="61">
        <f t="shared" si="140"/>
        <v>0</v>
      </c>
      <c r="AJ178" s="61">
        <f t="shared" si="151"/>
        <v>0</v>
      </c>
      <c r="AK178" s="61">
        <v>0</v>
      </c>
      <c r="AL178" s="61">
        <v>0</v>
      </c>
      <c r="AM178" s="61">
        <v>0</v>
      </c>
      <c r="AN178" s="61">
        <v>0</v>
      </c>
      <c r="AO178" s="62">
        <f t="shared" si="149"/>
        <v>4.9835140000000007E-2</v>
      </c>
      <c r="AP178" s="62">
        <v>0</v>
      </c>
      <c r="AQ178" s="62">
        <v>4.7366700000000005E-2</v>
      </c>
      <c r="AR178" s="62">
        <v>2.4684400000000001E-3</v>
      </c>
      <c r="AS178" s="62">
        <v>0</v>
      </c>
      <c r="AT178" s="97">
        <f t="shared" si="138"/>
        <v>0</v>
      </c>
      <c r="AU178" s="62">
        <v>0</v>
      </c>
      <c r="AV178" s="62">
        <v>0</v>
      </c>
      <c r="AW178" s="62">
        <v>0</v>
      </c>
      <c r="AX178" s="62">
        <v>0</v>
      </c>
      <c r="AY178" s="62" t="s">
        <v>97</v>
      </c>
      <c r="AZ178" s="62" t="s">
        <v>97</v>
      </c>
      <c r="BA178" s="62" t="s">
        <v>97</v>
      </c>
      <c r="BB178" s="62" t="s">
        <v>97</v>
      </c>
      <c r="BC178" s="62" t="s">
        <v>97</v>
      </c>
    </row>
    <row r="179" spans="1:55" ht="24" customHeight="1" x14ac:dyDescent="0.25">
      <c r="A179" s="63" t="s">
        <v>56</v>
      </c>
      <c r="B179" s="64" t="s">
        <v>214</v>
      </c>
      <c r="C179" s="65" t="s">
        <v>215</v>
      </c>
      <c r="D179" s="110">
        <v>0.36204500338983125</v>
      </c>
      <c r="E179" s="61">
        <f t="shared" si="142"/>
        <v>0</v>
      </c>
      <c r="F179" s="61">
        <f t="shared" si="143"/>
        <v>0</v>
      </c>
      <c r="G179" s="61">
        <f t="shared" si="144"/>
        <v>0</v>
      </c>
      <c r="H179" s="61">
        <f t="shared" si="145"/>
        <v>0</v>
      </c>
      <c r="I179" s="61">
        <f t="shared" si="141"/>
        <v>0</v>
      </c>
      <c r="J179" s="61">
        <f t="shared" si="150"/>
        <v>0</v>
      </c>
      <c r="K179" s="61">
        <v>0</v>
      </c>
      <c r="L179" s="61">
        <v>0</v>
      </c>
      <c r="M179" s="61">
        <v>0</v>
      </c>
      <c r="N179" s="61">
        <v>0</v>
      </c>
      <c r="O179" s="61">
        <f t="shared" si="148"/>
        <v>0</v>
      </c>
      <c r="P179" s="61">
        <v>0</v>
      </c>
      <c r="Q179" s="61">
        <v>0</v>
      </c>
      <c r="R179" s="61">
        <v>0</v>
      </c>
      <c r="S179" s="61">
        <v>0</v>
      </c>
      <c r="T179" s="62">
        <f t="shared" si="136"/>
        <v>0</v>
      </c>
      <c r="U179" s="62">
        <v>0</v>
      </c>
      <c r="V179" s="62">
        <v>0</v>
      </c>
      <c r="W179" s="62">
        <v>0</v>
      </c>
      <c r="X179" s="62">
        <v>0</v>
      </c>
      <c r="Y179" s="62" t="s">
        <v>97</v>
      </c>
      <c r="Z179" s="62" t="s">
        <v>97</v>
      </c>
      <c r="AA179" s="62" t="s">
        <v>97</v>
      </c>
      <c r="AB179" s="62" t="s">
        <v>97</v>
      </c>
      <c r="AC179" s="62" t="s">
        <v>97</v>
      </c>
      <c r="AD179" s="61">
        <v>0.30170416949152606</v>
      </c>
      <c r="AE179" s="61">
        <f t="shared" si="147"/>
        <v>0</v>
      </c>
      <c r="AF179" s="61">
        <f t="shared" si="147"/>
        <v>0</v>
      </c>
      <c r="AG179" s="61">
        <f t="shared" si="147"/>
        <v>0</v>
      </c>
      <c r="AH179" s="61">
        <f t="shared" si="146"/>
        <v>0</v>
      </c>
      <c r="AI179" s="61">
        <f t="shared" si="140"/>
        <v>0</v>
      </c>
      <c r="AJ179" s="61">
        <f t="shared" si="151"/>
        <v>0</v>
      </c>
      <c r="AK179" s="61">
        <v>0</v>
      </c>
      <c r="AL179" s="61">
        <v>0</v>
      </c>
      <c r="AM179" s="61">
        <v>0</v>
      </c>
      <c r="AN179" s="61">
        <v>0</v>
      </c>
      <c r="AO179" s="62">
        <f t="shared" si="149"/>
        <v>0</v>
      </c>
      <c r="AP179" s="62">
        <v>0</v>
      </c>
      <c r="AQ179" s="62">
        <v>0</v>
      </c>
      <c r="AR179" s="62">
        <v>0</v>
      </c>
      <c r="AS179" s="62">
        <v>0</v>
      </c>
      <c r="AT179" s="97">
        <f t="shared" si="138"/>
        <v>0</v>
      </c>
      <c r="AU179" s="62">
        <v>0</v>
      </c>
      <c r="AV179" s="62">
        <v>0</v>
      </c>
      <c r="AW179" s="62">
        <v>0</v>
      </c>
      <c r="AX179" s="62">
        <v>0</v>
      </c>
      <c r="AY179" s="62" t="s">
        <v>97</v>
      </c>
      <c r="AZ179" s="62" t="s">
        <v>97</v>
      </c>
      <c r="BA179" s="62" t="s">
        <v>97</v>
      </c>
      <c r="BB179" s="62" t="s">
        <v>97</v>
      </c>
      <c r="BC179" s="62" t="s">
        <v>97</v>
      </c>
    </row>
    <row r="180" spans="1:55" ht="24" customHeight="1" x14ac:dyDescent="0.25">
      <c r="A180" s="63" t="s">
        <v>56</v>
      </c>
      <c r="B180" s="64" t="s">
        <v>216</v>
      </c>
      <c r="C180" s="65" t="s">
        <v>217</v>
      </c>
      <c r="D180" s="110">
        <v>0.36204500338983125</v>
      </c>
      <c r="E180" s="61">
        <f t="shared" si="142"/>
        <v>0.37270003200000001</v>
      </c>
      <c r="F180" s="61">
        <f t="shared" si="143"/>
        <v>0</v>
      </c>
      <c r="G180" s="61">
        <f t="shared" si="144"/>
        <v>0</v>
      </c>
      <c r="H180" s="61">
        <f t="shared" si="145"/>
        <v>0.37270003200000001</v>
      </c>
      <c r="I180" s="61">
        <f t="shared" si="141"/>
        <v>0</v>
      </c>
      <c r="J180" s="61">
        <f t="shared" si="150"/>
        <v>0</v>
      </c>
      <c r="K180" s="61">
        <v>0</v>
      </c>
      <c r="L180" s="61">
        <v>0</v>
      </c>
      <c r="M180" s="61">
        <v>0</v>
      </c>
      <c r="N180" s="61">
        <v>0</v>
      </c>
      <c r="O180" s="61">
        <f t="shared" si="148"/>
        <v>0</v>
      </c>
      <c r="P180" s="61">
        <v>0</v>
      </c>
      <c r="Q180" s="61">
        <v>0</v>
      </c>
      <c r="R180" s="61">
        <v>0</v>
      </c>
      <c r="S180" s="61">
        <v>0</v>
      </c>
      <c r="T180" s="62">
        <f t="shared" si="136"/>
        <v>0.37270003200000001</v>
      </c>
      <c r="U180" s="62">
        <v>0</v>
      </c>
      <c r="V180" s="62">
        <v>0</v>
      </c>
      <c r="W180" s="62">
        <v>0.37270003200000001</v>
      </c>
      <c r="X180" s="62">
        <v>0</v>
      </c>
      <c r="Y180" s="62" t="s">
        <v>97</v>
      </c>
      <c r="Z180" s="62" t="s">
        <v>97</v>
      </c>
      <c r="AA180" s="62" t="s">
        <v>97</v>
      </c>
      <c r="AB180" s="62" t="s">
        <v>97</v>
      </c>
      <c r="AC180" s="62" t="s">
        <v>97</v>
      </c>
      <c r="AD180" s="61">
        <v>0.30170416949152606</v>
      </c>
      <c r="AE180" s="61">
        <f t="shared" si="147"/>
        <v>0</v>
      </c>
      <c r="AF180" s="61">
        <f t="shared" si="147"/>
        <v>0</v>
      </c>
      <c r="AG180" s="61">
        <f t="shared" si="147"/>
        <v>0</v>
      </c>
      <c r="AH180" s="61">
        <f t="shared" si="146"/>
        <v>0</v>
      </c>
      <c r="AI180" s="61">
        <f t="shared" si="140"/>
        <v>0</v>
      </c>
      <c r="AJ180" s="61">
        <f t="shared" si="151"/>
        <v>0</v>
      </c>
      <c r="AK180" s="61">
        <v>0</v>
      </c>
      <c r="AL180" s="61">
        <v>0</v>
      </c>
      <c r="AM180" s="61">
        <v>0</v>
      </c>
      <c r="AN180" s="61">
        <v>0</v>
      </c>
      <c r="AO180" s="62">
        <f t="shared" si="149"/>
        <v>0</v>
      </c>
      <c r="AP180" s="62">
        <v>0</v>
      </c>
      <c r="AQ180" s="62">
        <v>0</v>
      </c>
      <c r="AR180" s="62">
        <v>0</v>
      </c>
      <c r="AS180" s="62">
        <v>0</v>
      </c>
      <c r="AT180" s="97">
        <f t="shared" si="138"/>
        <v>0</v>
      </c>
      <c r="AU180" s="62">
        <v>0</v>
      </c>
      <c r="AV180" s="62">
        <v>0</v>
      </c>
      <c r="AW180" s="62">
        <v>0</v>
      </c>
      <c r="AX180" s="62">
        <v>0</v>
      </c>
      <c r="AY180" s="62" t="s">
        <v>97</v>
      </c>
      <c r="AZ180" s="62" t="s">
        <v>97</v>
      </c>
      <c r="BA180" s="62" t="s">
        <v>97</v>
      </c>
      <c r="BB180" s="62" t="s">
        <v>97</v>
      </c>
      <c r="BC180" s="62" t="s">
        <v>97</v>
      </c>
    </row>
    <row r="181" spans="1:55" ht="24" customHeight="1" x14ac:dyDescent="0.25">
      <c r="A181" s="63" t="s">
        <v>56</v>
      </c>
      <c r="B181" s="64" t="s">
        <v>218</v>
      </c>
      <c r="C181" s="65" t="s">
        <v>219</v>
      </c>
      <c r="D181" s="110">
        <v>0.36204500338983125</v>
      </c>
      <c r="E181" s="61">
        <f t="shared" si="142"/>
        <v>0.38965463999999994</v>
      </c>
      <c r="F181" s="61">
        <f t="shared" si="143"/>
        <v>0</v>
      </c>
      <c r="G181" s="61">
        <f t="shared" si="144"/>
        <v>1.4654988000000001E-2</v>
      </c>
      <c r="H181" s="61">
        <f t="shared" si="145"/>
        <v>0.37499965199999996</v>
      </c>
      <c r="I181" s="61">
        <f t="shared" si="141"/>
        <v>0</v>
      </c>
      <c r="J181" s="61">
        <f t="shared" si="150"/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f t="shared" si="148"/>
        <v>0</v>
      </c>
      <c r="P181" s="61">
        <v>0</v>
      </c>
      <c r="Q181" s="61">
        <v>0</v>
      </c>
      <c r="R181" s="61">
        <v>0</v>
      </c>
      <c r="S181" s="61">
        <v>0</v>
      </c>
      <c r="T181" s="62">
        <f t="shared" si="136"/>
        <v>0.38965463999999994</v>
      </c>
      <c r="U181" s="62">
        <v>0</v>
      </c>
      <c r="V181" s="62">
        <v>1.4654988000000001E-2</v>
      </c>
      <c r="W181" s="62">
        <v>0.37499965199999996</v>
      </c>
      <c r="X181" s="62">
        <v>0</v>
      </c>
      <c r="Y181" s="62" t="s">
        <v>97</v>
      </c>
      <c r="Z181" s="62" t="s">
        <v>97</v>
      </c>
      <c r="AA181" s="62" t="s">
        <v>97</v>
      </c>
      <c r="AB181" s="62" t="s">
        <v>97</v>
      </c>
      <c r="AC181" s="62" t="s">
        <v>97</v>
      </c>
      <c r="AD181" s="61">
        <v>0.30170416949152606</v>
      </c>
      <c r="AE181" s="61">
        <f t="shared" si="147"/>
        <v>0.32471220000000001</v>
      </c>
      <c r="AF181" s="61">
        <f t="shared" si="147"/>
        <v>0</v>
      </c>
      <c r="AG181" s="61">
        <f t="shared" si="147"/>
        <v>1.2212490000000001E-2</v>
      </c>
      <c r="AH181" s="61">
        <f t="shared" si="146"/>
        <v>0.31249970999999999</v>
      </c>
      <c r="AI181" s="61">
        <f t="shared" si="140"/>
        <v>0</v>
      </c>
      <c r="AJ181" s="61">
        <f t="shared" si="151"/>
        <v>0</v>
      </c>
      <c r="AK181" s="61">
        <v>0</v>
      </c>
      <c r="AL181" s="61">
        <v>0</v>
      </c>
      <c r="AM181" s="61">
        <v>0</v>
      </c>
      <c r="AN181" s="61">
        <v>0</v>
      </c>
      <c r="AO181" s="62">
        <f t="shared" si="149"/>
        <v>0</v>
      </c>
      <c r="AP181" s="62">
        <v>0</v>
      </c>
      <c r="AQ181" s="62">
        <v>0</v>
      </c>
      <c r="AR181" s="62">
        <v>0</v>
      </c>
      <c r="AS181" s="62">
        <v>0</v>
      </c>
      <c r="AT181" s="97">
        <f t="shared" si="138"/>
        <v>0.32471220000000001</v>
      </c>
      <c r="AU181" s="62">
        <v>0</v>
      </c>
      <c r="AV181" s="62">
        <v>1.2212490000000001E-2</v>
      </c>
      <c r="AW181" s="62">
        <v>0.31249970999999999</v>
      </c>
      <c r="AX181" s="62">
        <v>0</v>
      </c>
      <c r="AY181" s="62" t="s">
        <v>97</v>
      </c>
      <c r="AZ181" s="62" t="s">
        <v>97</v>
      </c>
      <c r="BA181" s="62" t="s">
        <v>97</v>
      </c>
      <c r="BB181" s="62" t="s">
        <v>97</v>
      </c>
      <c r="BC181" s="62" t="s">
        <v>97</v>
      </c>
    </row>
    <row r="182" spans="1:55" ht="24" customHeight="1" x14ac:dyDescent="0.25">
      <c r="A182" s="63" t="s">
        <v>56</v>
      </c>
      <c r="B182" s="64" t="s">
        <v>220</v>
      </c>
      <c r="C182" s="65" t="s">
        <v>221</v>
      </c>
      <c r="D182" s="110">
        <v>0.36204500338983125</v>
      </c>
      <c r="E182" s="61">
        <f t="shared" si="142"/>
        <v>0.39224984399999996</v>
      </c>
      <c r="F182" s="61">
        <f t="shared" si="143"/>
        <v>0</v>
      </c>
      <c r="G182" s="61">
        <f t="shared" si="144"/>
        <v>1.6561836E-2</v>
      </c>
      <c r="H182" s="61">
        <f t="shared" si="145"/>
        <v>0.37568800799999996</v>
      </c>
      <c r="I182" s="61">
        <f t="shared" si="141"/>
        <v>0</v>
      </c>
      <c r="J182" s="61">
        <f t="shared" si="150"/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f t="shared" si="148"/>
        <v>0</v>
      </c>
      <c r="P182" s="61">
        <v>0</v>
      </c>
      <c r="Q182" s="61">
        <v>0</v>
      </c>
      <c r="R182" s="61">
        <v>0</v>
      </c>
      <c r="S182" s="61">
        <v>0</v>
      </c>
      <c r="T182" s="62">
        <f t="shared" si="136"/>
        <v>0.39224984399999996</v>
      </c>
      <c r="U182" s="62">
        <v>0</v>
      </c>
      <c r="V182" s="62">
        <v>1.6561836E-2</v>
      </c>
      <c r="W182" s="62">
        <v>0.37568800799999996</v>
      </c>
      <c r="X182" s="62">
        <v>0</v>
      </c>
      <c r="Y182" s="62" t="s">
        <v>97</v>
      </c>
      <c r="Z182" s="62" t="s">
        <v>97</v>
      </c>
      <c r="AA182" s="62" t="s">
        <v>97</v>
      </c>
      <c r="AB182" s="62" t="s">
        <v>97</v>
      </c>
      <c r="AC182" s="62" t="s">
        <v>97</v>
      </c>
      <c r="AD182" s="61">
        <v>0.30170416949152606</v>
      </c>
      <c r="AE182" s="61">
        <f t="shared" si="147"/>
        <v>0.32687486999999998</v>
      </c>
      <c r="AF182" s="61">
        <f t="shared" si="147"/>
        <v>0</v>
      </c>
      <c r="AG182" s="61">
        <f t="shared" si="147"/>
        <v>0</v>
      </c>
      <c r="AH182" s="61">
        <f t="shared" si="146"/>
        <v>0.32687486999999998</v>
      </c>
      <c r="AI182" s="61">
        <f t="shared" si="140"/>
        <v>0</v>
      </c>
      <c r="AJ182" s="61">
        <f t="shared" si="151"/>
        <v>0</v>
      </c>
      <c r="AK182" s="61">
        <v>0</v>
      </c>
      <c r="AL182" s="61">
        <v>0</v>
      </c>
      <c r="AM182" s="61">
        <v>0</v>
      </c>
      <c r="AN182" s="61">
        <v>0</v>
      </c>
      <c r="AO182" s="62">
        <f t="shared" si="149"/>
        <v>0</v>
      </c>
      <c r="AP182" s="62">
        <v>0</v>
      </c>
      <c r="AQ182" s="62">
        <v>0</v>
      </c>
      <c r="AR182" s="62">
        <v>0</v>
      </c>
      <c r="AS182" s="62">
        <v>0</v>
      </c>
      <c r="AT182" s="97">
        <f t="shared" si="138"/>
        <v>0.32687486999999998</v>
      </c>
      <c r="AU182" s="62">
        <v>0</v>
      </c>
      <c r="AV182" s="62">
        <v>0</v>
      </c>
      <c r="AW182" s="62">
        <v>0.32687486999999998</v>
      </c>
      <c r="AX182" s="62">
        <v>0</v>
      </c>
      <c r="AY182" s="62" t="s">
        <v>97</v>
      </c>
      <c r="AZ182" s="62" t="s">
        <v>97</v>
      </c>
      <c r="BA182" s="62" t="s">
        <v>97</v>
      </c>
      <c r="BB182" s="62" t="s">
        <v>97</v>
      </c>
      <c r="BC182" s="62" t="s">
        <v>97</v>
      </c>
    </row>
    <row r="183" spans="1:55" ht="24" customHeight="1" x14ac:dyDescent="0.25">
      <c r="A183" s="63" t="s">
        <v>56</v>
      </c>
      <c r="B183" s="64" t="s">
        <v>222</v>
      </c>
      <c r="C183" s="65" t="s">
        <v>223</v>
      </c>
      <c r="D183" s="110">
        <v>0.36204500338983125</v>
      </c>
      <c r="E183" s="61">
        <f t="shared" si="142"/>
        <v>0.37270004400000001</v>
      </c>
      <c r="F183" s="61">
        <f t="shared" si="143"/>
        <v>0</v>
      </c>
      <c r="G183" s="61">
        <f t="shared" si="144"/>
        <v>0</v>
      </c>
      <c r="H183" s="61">
        <f t="shared" si="145"/>
        <v>0.37270004400000001</v>
      </c>
      <c r="I183" s="61">
        <f t="shared" si="141"/>
        <v>0</v>
      </c>
      <c r="J183" s="61">
        <f t="shared" si="150"/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f t="shared" si="148"/>
        <v>0</v>
      </c>
      <c r="P183" s="61">
        <v>0</v>
      </c>
      <c r="Q183" s="61">
        <v>0</v>
      </c>
      <c r="R183" s="61">
        <v>0</v>
      </c>
      <c r="S183" s="61">
        <v>0</v>
      </c>
      <c r="T183" s="62">
        <f t="shared" si="136"/>
        <v>0.37270004400000001</v>
      </c>
      <c r="U183" s="62">
        <v>0</v>
      </c>
      <c r="V183" s="62">
        <v>0</v>
      </c>
      <c r="W183" s="62">
        <v>0.37270004400000001</v>
      </c>
      <c r="X183" s="62">
        <v>0</v>
      </c>
      <c r="Y183" s="62" t="s">
        <v>97</v>
      </c>
      <c r="Z183" s="62" t="s">
        <v>97</v>
      </c>
      <c r="AA183" s="62" t="s">
        <v>97</v>
      </c>
      <c r="AB183" s="62" t="s">
        <v>97</v>
      </c>
      <c r="AC183" s="62" t="s">
        <v>97</v>
      </c>
      <c r="AD183" s="61">
        <v>0.30170416949152606</v>
      </c>
      <c r="AE183" s="61">
        <f t="shared" si="147"/>
        <v>0</v>
      </c>
      <c r="AF183" s="61">
        <f t="shared" si="147"/>
        <v>0</v>
      </c>
      <c r="AG183" s="61">
        <f t="shared" si="147"/>
        <v>0</v>
      </c>
      <c r="AH183" s="61">
        <f t="shared" si="146"/>
        <v>0</v>
      </c>
      <c r="AI183" s="61">
        <f t="shared" si="140"/>
        <v>0</v>
      </c>
      <c r="AJ183" s="61">
        <f t="shared" si="151"/>
        <v>0</v>
      </c>
      <c r="AK183" s="61">
        <v>0</v>
      </c>
      <c r="AL183" s="61">
        <v>0</v>
      </c>
      <c r="AM183" s="61">
        <v>0</v>
      </c>
      <c r="AN183" s="61">
        <v>0</v>
      </c>
      <c r="AO183" s="62">
        <f t="shared" si="149"/>
        <v>0</v>
      </c>
      <c r="AP183" s="62">
        <v>0</v>
      </c>
      <c r="AQ183" s="62">
        <v>0</v>
      </c>
      <c r="AR183" s="62">
        <v>0</v>
      </c>
      <c r="AS183" s="62">
        <v>0</v>
      </c>
      <c r="AT183" s="97">
        <f t="shared" si="138"/>
        <v>0</v>
      </c>
      <c r="AU183" s="62">
        <v>0</v>
      </c>
      <c r="AV183" s="62">
        <v>0</v>
      </c>
      <c r="AW183" s="62">
        <v>0</v>
      </c>
      <c r="AX183" s="62">
        <v>0</v>
      </c>
      <c r="AY183" s="62" t="s">
        <v>97</v>
      </c>
      <c r="AZ183" s="62" t="s">
        <v>97</v>
      </c>
      <c r="BA183" s="62" t="s">
        <v>97</v>
      </c>
      <c r="BB183" s="62" t="s">
        <v>97</v>
      </c>
      <c r="BC183" s="62" t="s">
        <v>97</v>
      </c>
    </row>
    <row r="184" spans="1:55" ht="24" customHeight="1" x14ac:dyDescent="0.25">
      <c r="A184" s="63" t="s">
        <v>56</v>
      </c>
      <c r="B184" s="64" t="s">
        <v>224</v>
      </c>
      <c r="C184" s="65" t="s">
        <v>225</v>
      </c>
      <c r="D184" s="110">
        <v>0.36204500338983125</v>
      </c>
      <c r="E184" s="61">
        <f t="shared" si="142"/>
        <v>0</v>
      </c>
      <c r="F184" s="61">
        <f t="shared" si="143"/>
        <v>0</v>
      </c>
      <c r="G184" s="61">
        <f t="shared" si="144"/>
        <v>0</v>
      </c>
      <c r="H184" s="61">
        <f t="shared" si="145"/>
        <v>0</v>
      </c>
      <c r="I184" s="61">
        <f t="shared" si="141"/>
        <v>0</v>
      </c>
      <c r="J184" s="61">
        <f t="shared" si="150"/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f t="shared" si="148"/>
        <v>0</v>
      </c>
      <c r="P184" s="61">
        <v>0</v>
      </c>
      <c r="Q184" s="61">
        <v>0</v>
      </c>
      <c r="R184" s="61">
        <v>0</v>
      </c>
      <c r="S184" s="61">
        <v>0</v>
      </c>
      <c r="T184" s="62">
        <f t="shared" si="136"/>
        <v>0</v>
      </c>
      <c r="U184" s="62">
        <v>0</v>
      </c>
      <c r="V184" s="62">
        <v>0</v>
      </c>
      <c r="W184" s="62">
        <v>0</v>
      </c>
      <c r="X184" s="62">
        <v>0</v>
      </c>
      <c r="Y184" s="62" t="s">
        <v>97</v>
      </c>
      <c r="Z184" s="62" t="s">
        <v>97</v>
      </c>
      <c r="AA184" s="62" t="s">
        <v>97</v>
      </c>
      <c r="AB184" s="62" t="s">
        <v>97</v>
      </c>
      <c r="AC184" s="62" t="s">
        <v>97</v>
      </c>
      <c r="AD184" s="61">
        <v>0.30170416949152606</v>
      </c>
      <c r="AE184" s="61">
        <f t="shared" si="147"/>
        <v>0</v>
      </c>
      <c r="AF184" s="61">
        <f t="shared" si="147"/>
        <v>0</v>
      </c>
      <c r="AG184" s="61">
        <f t="shared" si="147"/>
        <v>0</v>
      </c>
      <c r="AH184" s="61">
        <f t="shared" si="146"/>
        <v>0</v>
      </c>
      <c r="AI184" s="61">
        <f t="shared" si="140"/>
        <v>0</v>
      </c>
      <c r="AJ184" s="61">
        <f t="shared" si="151"/>
        <v>0</v>
      </c>
      <c r="AK184" s="61">
        <v>0</v>
      </c>
      <c r="AL184" s="61">
        <v>0</v>
      </c>
      <c r="AM184" s="61">
        <v>0</v>
      </c>
      <c r="AN184" s="61">
        <v>0</v>
      </c>
      <c r="AO184" s="62">
        <f t="shared" si="149"/>
        <v>0</v>
      </c>
      <c r="AP184" s="62">
        <v>0</v>
      </c>
      <c r="AQ184" s="62">
        <v>0</v>
      </c>
      <c r="AR184" s="62">
        <v>0</v>
      </c>
      <c r="AS184" s="62">
        <v>0</v>
      </c>
      <c r="AT184" s="97">
        <f t="shared" si="138"/>
        <v>0</v>
      </c>
      <c r="AU184" s="62">
        <v>0</v>
      </c>
      <c r="AV184" s="62">
        <v>0</v>
      </c>
      <c r="AW184" s="62">
        <v>0</v>
      </c>
      <c r="AX184" s="62">
        <v>0</v>
      </c>
      <c r="AY184" s="62" t="s">
        <v>97</v>
      </c>
      <c r="AZ184" s="62" t="s">
        <v>97</v>
      </c>
      <c r="BA184" s="62" t="s">
        <v>97</v>
      </c>
      <c r="BB184" s="62" t="s">
        <v>97</v>
      </c>
      <c r="BC184" s="62" t="s">
        <v>97</v>
      </c>
    </row>
    <row r="185" spans="1:55" ht="24" customHeight="1" x14ac:dyDescent="0.25">
      <c r="A185" s="63" t="s">
        <v>56</v>
      </c>
      <c r="B185" s="64" t="s">
        <v>226</v>
      </c>
      <c r="C185" s="65" t="s">
        <v>227</v>
      </c>
      <c r="D185" s="110">
        <v>0.90511250847457791</v>
      </c>
      <c r="E185" s="61">
        <f t="shared" si="142"/>
        <v>0</v>
      </c>
      <c r="F185" s="61">
        <f t="shared" si="143"/>
        <v>0</v>
      </c>
      <c r="G185" s="61">
        <f t="shared" si="144"/>
        <v>0</v>
      </c>
      <c r="H185" s="61">
        <f t="shared" si="145"/>
        <v>0</v>
      </c>
      <c r="I185" s="61">
        <f t="shared" si="141"/>
        <v>0</v>
      </c>
      <c r="J185" s="61">
        <f t="shared" si="150"/>
        <v>0</v>
      </c>
      <c r="K185" s="61">
        <v>0</v>
      </c>
      <c r="L185" s="61">
        <v>0</v>
      </c>
      <c r="M185" s="61">
        <v>0</v>
      </c>
      <c r="N185" s="61">
        <v>0</v>
      </c>
      <c r="O185" s="61">
        <f t="shared" si="148"/>
        <v>0</v>
      </c>
      <c r="P185" s="61">
        <v>0</v>
      </c>
      <c r="Q185" s="61">
        <v>0</v>
      </c>
      <c r="R185" s="61">
        <v>0</v>
      </c>
      <c r="S185" s="61">
        <v>0</v>
      </c>
      <c r="T185" s="62">
        <f t="shared" si="136"/>
        <v>0</v>
      </c>
      <c r="U185" s="62">
        <v>0</v>
      </c>
      <c r="V185" s="62">
        <v>0</v>
      </c>
      <c r="W185" s="62">
        <v>0</v>
      </c>
      <c r="X185" s="62">
        <v>0</v>
      </c>
      <c r="Y185" s="62" t="s">
        <v>97</v>
      </c>
      <c r="Z185" s="62" t="s">
        <v>97</v>
      </c>
      <c r="AA185" s="62" t="s">
        <v>97</v>
      </c>
      <c r="AB185" s="62" t="s">
        <v>97</v>
      </c>
      <c r="AC185" s="62" t="s">
        <v>97</v>
      </c>
      <c r="AD185" s="61">
        <v>0.75426042372881497</v>
      </c>
      <c r="AE185" s="61">
        <f t="shared" si="147"/>
        <v>0</v>
      </c>
      <c r="AF185" s="61">
        <f t="shared" si="147"/>
        <v>0</v>
      </c>
      <c r="AG185" s="61">
        <f t="shared" si="147"/>
        <v>0</v>
      </c>
      <c r="AH185" s="61">
        <f t="shared" si="146"/>
        <v>0</v>
      </c>
      <c r="AI185" s="61">
        <f t="shared" si="140"/>
        <v>0</v>
      </c>
      <c r="AJ185" s="61">
        <f t="shared" si="151"/>
        <v>0</v>
      </c>
      <c r="AK185" s="61">
        <v>0</v>
      </c>
      <c r="AL185" s="61">
        <v>0</v>
      </c>
      <c r="AM185" s="61">
        <v>0</v>
      </c>
      <c r="AN185" s="61">
        <v>0</v>
      </c>
      <c r="AO185" s="62">
        <f t="shared" si="149"/>
        <v>0</v>
      </c>
      <c r="AP185" s="62">
        <v>0</v>
      </c>
      <c r="AQ185" s="62">
        <v>0</v>
      </c>
      <c r="AR185" s="62">
        <v>0</v>
      </c>
      <c r="AS185" s="62">
        <v>0</v>
      </c>
      <c r="AT185" s="97">
        <f t="shared" si="138"/>
        <v>0</v>
      </c>
      <c r="AU185" s="62">
        <v>0</v>
      </c>
      <c r="AV185" s="62">
        <v>0</v>
      </c>
      <c r="AW185" s="62">
        <v>0</v>
      </c>
      <c r="AX185" s="62">
        <v>0</v>
      </c>
      <c r="AY185" s="62" t="s">
        <v>97</v>
      </c>
      <c r="AZ185" s="62" t="s">
        <v>97</v>
      </c>
      <c r="BA185" s="62" t="s">
        <v>97</v>
      </c>
      <c r="BB185" s="62" t="s">
        <v>97</v>
      </c>
      <c r="BC185" s="62" t="s">
        <v>97</v>
      </c>
    </row>
    <row r="186" spans="1:55" ht="24" customHeight="1" x14ac:dyDescent="0.25">
      <c r="A186" s="63" t="s">
        <v>56</v>
      </c>
      <c r="B186" s="64" t="s">
        <v>228</v>
      </c>
      <c r="C186" s="65" t="s">
        <v>229</v>
      </c>
      <c r="D186" s="110">
        <v>0.36204500338983125</v>
      </c>
      <c r="E186" s="61">
        <f t="shared" si="142"/>
        <v>0</v>
      </c>
      <c r="F186" s="61">
        <f t="shared" si="143"/>
        <v>0</v>
      </c>
      <c r="G186" s="61">
        <f t="shared" si="144"/>
        <v>0</v>
      </c>
      <c r="H186" s="61">
        <f t="shared" si="145"/>
        <v>0</v>
      </c>
      <c r="I186" s="61">
        <f t="shared" si="141"/>
        <v>0</v>
      </c>
      <c r="J186" s="61">
        <f t="shared" si="150"/>
        <v>0</v>
      </c>
      <c r="K186" s="61">
        <v>0</v>
      </c>
      <c r="L186" s="61">
        <v>0</v>
      </c>
      <c r="M186" s="61">
        <v>0</v>
      </c>
      <c r="N186" s="61">
        <v>0</v>
      </c>
      <c r="O186" s="61">
        <f t="shared" si="148"/>
        <v>0</v>
      </c>
      <c r="P186" s="61">
        <v>0</v>
      </c>
      <c r="Q186" s="61">
        <v>0</v>
      </c>
      <c r="R186" s="61">
        <v>0</v>
      </c>
      <c r="S186" s="61">
        <v>0</v>
      </c>
      <c r="T186" s="62">
        <f t="shared" si="136"/>
        <v>0</v>
      </c>
      <c r="U186" s="62">
        <v>0</v>
      </c>
      <c r="V186" s="62">
        <v>0</v>
      </c>
      <c r="W186" s="62">
        <v>0</v>
      </c>
      <c r="X186" s="62">
        <v>0</v>
      </c>
      <c r="Y186" s="62" t="s">
        <v>97</v>
      </c>
      <c r="Z186" s="62" t="s">
        <v>97</v>
      </c>
      <c r="AA186" s="62" t="s">
        <v>97</v>
      </c>
      <c r="AB186" s="62" t="s">
        <v>97</v>
      </c>
      <c r="AC186" s="62" t="s">
        <v>97</v>
      </c>
      <c r="AD186" s="61">
        <v>0.30170416949152606</v>
      </c>
      <c r="AE186" s="61">
        <f t="shared" si="147"/>
        <v>0</v>
      </c>
      <c r="AF186" s="61">
        <f t="shared" si="147"/>
        <v>0</v>
      </c>
      <c r="AG186" s="61">
        <f t="shared" si="147"/>
        <v>0</v>
      </c>
      <c r="AH186" s="61">
        <f t="shared" si="146"/>
        <v>0</v>
      </c>
      <c r="AI186" s="61">
        <f t="shared" si="140"/>
        <v>0</v>
      </c>
      <c r="AJ186" s="61">
        <f t="shared" si="151"/>
        <v>0</v>
      </c>
      <c r="AK186" s="61">
        <v>0</v>
      </c>
      <c r="AL186" s="61">
        <v>0</v>
      </c>
      <c r="AM186" s="61">
        <v>0</v>
      </c>
      <c r="AN186" s="61">
        <v>0</v>
      </c>
      <c r="AO186" s="62">
        <f t="shared" si="149"/>
        <v>0</v>
      </c>
      <c r="AP186" s="62">
        <v>0</v>
      </c>
      <c r="AQ186" s="62">
        <v>0</v>
      </c>
      <c r="AR186" s="62">
        <v>0</v>
      </c>
      <c r="AS186" s="62">
        <v>0</v>
      </c>
      <c r="AT186" s="97">
        <f t="shared" si="138"/>
        <v>0</v>
      </c>
      <c r="AU186" s="62">
        <v>0</v>
      </c>
      <c r="AV186" s="62">
        <v>0</v>
      </c>
      <c r="AW186" s="62">
        <v>0</v>
      </c>
      <c r="AX186" s="62">
        <v>0</v>
      </c>
      <c r="AY186" s="62" t="s">
        <v>97</v>
      </c>
      <c r="AZ186" s="62" t="s">
        <v>97</v>
      </c>
      <c r="BA186" s="62" t="s">
        <v>97</v>
      </c>
      <c r="BB186" s="62" t="s">
        <v>97</v>
      </c>
      <c r="BC186" s="62" t="s">
        <v>97</v>
      </c>
    </row>
    <row r="187" spans="1:55" ht="36.75" customHeight="1" x14ac:dyDescent="0.25">
      <c r="A187" s="63" t="s">
        <v>56</v>
      </c>
      <c r="B187" s="64" t="s">
        <v>230</v>
      </c>
      <c r="C187" s="65" t="s">
        <v>231</v>
      </c>
      <c r="D187" s="110">
        <v>3.3005040000000001</v>
      </c>
      <c r="E187" s="61">
        <f t="shared" si="142"/>
        <v>0</v>
      </c>
      <c r="F187" s="61">
        <f t="shared" si="143"/>
        <v>0</v>
      </c>
      <c r="G187" s="61">
        <f t="shared" si="144"/>
        <v>0</v>
      </c>
      <c r="H187" s="61">
        <f t="shared" si="145"/>
        <v>0</v>
      </c>
      <c r="I187" s="61">
        <f t="shared" si="141"/>
        <v>0</v>
      </c>
      <c r="J187" s="61">
        <f t="shared" si="150"/>
        <v>0</v>
      </c>
      <c r="K187" s="61">
        <v>0</v>
      </c>
      <c r="L187" s="61">
        <v>0</v>
      </c>
      <c r="M187" s="61">
        <v>0</v>
      </c>
      <c r="N187" s="61">
        <v>0</v>
      </c>
      <c r="O187" s="61">
        <f t="shared" si="148"/>
        <v>0</v>
      </c>
      <c r="P187" s="61">
        <v>0</v>
      </c>
      <c r="Q187" s="61">
        <v>0</v>
      </c>
      <c r="R187" s="61">
        <v>0</v>
      </c>
      <c r="S187" s="61">
        <v>0</v>
      </c>
      <c r="T187" s="62">
        <f t="shared" si="136"/>
        <v>0</v>
      </c>
      <c r="U187" s="62">
        <v>0</v>
      </c>
      <c r="V187" s="62">
        <v>0</v>
      </c>
      <c r="W187" s="62">
        <v>0</v>
      </c>
      <c r="X187" s="62">
        <v>0</v>
      </c>
      <c r="Y187" s="62" t="s">
        <v>97</v>
      </c>
      <c r="Z187" s="62" t="s">
        <v>97</v>
      </c>
      <c r="AA187" s="62" t="s">
        <v>97</v>
      </c>
      <c r="AB187" s="62" t="s">
        <v>97</v>
      </c>
      <c r="AC187" s="62" t="s">
        <v>97</v>
      </c>
      <c r="AD187" s="61">
        <v>2.7504200000000001</v>
      </c>
      <c r="AE187" s="61">
        <f t="shared" si="147"/>
        <v>0</v>
      </c>
      <c r="AF187" s="61">
        <f t="shared" si="147"/>
        <v>0</v>
      </c>
      <c r="AG187" s="61">
        <f t="shared" si="147"/>
        <v>0</v>
      </c>
      <c r="AH187" s="61">
        <f t="shared" si="146"/>
        <v>0</v>
      </c>
      <c r="AI187" s="61">
        <f t="shared" si="140"/>
        <v>0</v>
      </c>
      <c r="AJ187" s="61">
        <f t="shared" si="151"/>
        <v>0</v>
      </c>
      <c r="AK187" s="61">
        <v>0</v>
      </c>
      <c r="AL187" s="61">
        <v>0</v>
      </c>
      <c r="AM187" s="61">
        <v>0</v>
      </c>
      <c r="AN187" s="61">
        <v>0</v>
      </c>
      <c r="AO187" s="62">
        <f t="shared" si="149"/>
        <v>0</v>
      </c>
      <c r="AP187" s="62">
        <v>0</v>
      </c>
      <c r="AQ187" s="62">
        <v>0</v>
      </c>
      <c r="AR187" s="62">
        <v>0</v>
      </c>
      <c r="AS187" s="62">
        <v>0</v>
      </c>
      <c r="AT187" s="97">
        <f t="shared" si="138"/>
        <v>0</v>
      </c>
      <c r="AU187" s="62">
        <v>0</v>
      </c>
      <c r="AV187" s="62">
        <v>0</v>
      </c>
      <c r="AW187" s="62">
        <v>0</v>
      </c>
      <c r="AX187" s="62">
        <v>0</v>
      </c>
      <c r="AY187" s="62" t="s">
        <v>97</v>
      </c>
      <c r="AZ187" s="62" t="s">
        <v>97</v>
      </c>
      <c r="BA187" s="62" t="s">
        <v>97</v>
      </c>
      <c r="BB187" s="62" t="s">
        <v>97</v>
      </c>
      <c r="BC187" s="62" t="s">
        <v>97</v>
      </c>
    </row>
    <row r="188" spans="1:55" ht="36.75" customHeight="1" x14ac:dyDescent="0.25">
      <c r="A188" s="73" t="s">
        <v>56</v>
      </c>
      <c r="B188" s="15" t="s">
        <v>444</v>
      </c>
      <c r="C188" s="74" t="s">
        <v>233</v>
      </c>
      <c r="D188" s="110">
        <v>0</v>
      </c>
      <c r="E188" s="61">
        <f t="shared" si="142"/>
        <v>0.271975368</v>
      </c>
      <c r="F188" s="61">
        <f t="shared" si="143"/>
        <v>0</v>
      </c>
      <c r="G188" s="61">
        <f t="shared" si="144"/>
        <v>2.4377256E-2</v>
      </c>
      <c r="H188" s="61">
        <f t="shared" si="145"/>
        <v>0.24759811199999998</v>
      </c>
      <c r="I188" s="61">
        <f t="shared" si="141"/>
        <v>0</v>
      </c>
      <c r="J188" s="61">
        <f t="shared" si="150"/>
        <v>0.271975368</v>
      </c>
      <c r="K188" s="61">
        <v>0</v>
      </c>
      <c r="L188" s="61">
        <v>2.4377256E-2</v>
      </c>
      <c r="M188" s="61">
        <v>0.24759811199999998</v>
      </c>
      <c r="N188" s="61">
        <v>0</v>
      </c>
      <c r="O188" s="61">
        <f t="shared" si="148"/>
        <v>0</v>
      </c>
      <c r="P188" s="61">
        <v>0</v>
      </c>
      <c r="Q188" s="61">
        <v>0</v>
      </c>
      <c r="R188" s="61">
        <v>0</v>
      </c>
      <c r="S188" s="61">
        <v>0</v>
      </c>
      <c r="T188" s="62">
        <f t="shared" si="136"/>
        <v>0</v>
      </c>
      <c r="U188" s="62">
        <v>0</v>
      </c>
      <c r="V188" s="62">
        <v>0</v>
      </c>
      <c r="W188" s="62">
        <v>0</v>
      </c>
      <c r="X188" s="62">
        <v>0</v>
      </c>
      <c r="Y188" s="62" t="s">
        <v>97</v>
      </c>
      <c r="Z188" s="62" t="s">
        <v>97</v>
      </c>
      <c r="AA188" s="62" t="s">
        <v>97</v>
      </c>
      <c r="AB188" s="62" t="s">
        <v>97</v>
      </c>
      <c r="AC188" s="62" t="s">
        <v>97</v>
      </c>
      <c r="AD188" s="61">
        <v>0</v>
      </c>
      <c r="AE188" s="61">
        <f t="shared" si="147"/>
        <v>0.22664614</v>
      </c>
      <c r="AF188" s="61">
        <f t="shared" si="147"/>
        <v>0</v>
      </c>
      <c r="AG188" s="61">
        <f t="shared" si="147"/>
        <v>2.031438E-2</v>
      </c>
      <c r="AH188" s="61">
        <f t="shared" si="146"/>
        <v>0.20633176</v>
      </c>
      <c r="AI188" s="61">
        <f t="shared" si="140"/>
        <v>0</v>
      </c>
      <c r="AJ188" s="61">
        <f t="shared" si="151"/>
        <v>0.22664614</v>
      </c>
      <c r="AK188" s="61">
        <v>0</v>
      </c>
      <c r="AL188" s="61">
        <v>2.031438E-2</v>
      </c>
      <c r="AM188" s="61">
        <v>0.20633176</v>
      </c>
      <c r="AN188" s="61">
        <v>0</v>
      </c>
      <c r="AO188" s="62">
        <f t="shared" si="149"/>
        <v>0</v>
      </c>
      <c r="AP188" s="62">
        <v>0</v>
      </c>
      <c r="AQ188" s="62">
        <v>0</v>
      </c>
      <c r="AR188" s="62">
        <v>0</v>
      </c>
      <c r="AS188" s="62">
        <v>0</v>
      </c>
      <c r="AT188" s="97">
        <f t="shared" si="138"/>
        <v>0</v>
      </c>
      <c r="AU188" s="62">
        <v>0</v>
      </c>
      <c r="AV188" s="62">
        <v>0</v>
      </c>
      <c r="AW188" s="62">
        <v>0</v>
      </c>
      <c r="AX188" s="62">
        <v>0</v>
      </c>
      <c r="AY188" s="62" t="s">
        <v>97</v>
      </c>
      <c r="AZ188" s="62" t="s">
        <v>97</v>
      </c>
      <c r="BA188" s="62" t="s">
        <v>97</v>
      </c>
      <c r="BB188" s="62" t="s">
        <v>97</v>
      </c>
      <c r="BC188" s="62" t="s">
        <v>97</v>
      </c>
    </row>
    <row r="189" spans="1:55" ht="36.75" customHeight="1" x14ac:dyDescent="0.25">
      <c r="A189" s="85" t="s">
        <v>56</v>
      </c>
      <c r="B189" s="15" t="s">
        <v>522</v>
      </c>
      <c r="C189" s="74" t="s">
        <v>523</v>
      </c>
      <c r="D189" s="110">
        <v>0</v>
      </c>
      <c r="E189" s="61">
        <f t="shared" si="142"/>
        <v>0.25475386799999999</v>
      </c>
      <c r="F189" s="61">
        <f t="shared" si="143"/>
        <v>0</v>
      </c>
      <c r="G189" s="61">
        <f t="shared" si="144"/>
        <v>5.335752E-3</v>
      </c>
      <c r="H189" s="61">
        <f t="shared" si="145"/>
        <v>0.249418116</v>
      </c>
      <c r="I189" s="61">
        <f t="shared" si="141"/>
        <v>0</v>
      </c>
      <c r="J189" s="61">
        <f>K189+L189+M189+N189</f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f t="shared" si="148"/>
        <v>0.25475386799999999</v>
      </c>
      <c r="P189" s="61">
        <v>0</v>
      </c>
      <c r="Q189" s="61">
        <v>5.335752E-3</v>
      </c>
      <c r="R189" s="61">
        <v>0.249418116</v>
      </c>
      <c r="S189" s="61">
        <v>0</v>
      </c>
      <c r="T189" s="62">
        <f t="shared" si="136"/>
        <v>0</v>
      </c>
      <c r="U189" s="62">
        <v>0</v>
      </c>
      <c r="V189" s="62">
        <v>0</v>
      </c>
      <c r="W189" s="62">
        <v>0</v>
      </c>
      <c r="X189" s="62">
        <v>0</v>
      </c>
      <c r="Y189" s="62" t="s">
        <v>97</v>
      </c>
      <c r="Z189" s="62" t="s">
        <v>97</v>
      </c>
      <c r="AA189" s="62" t="s">
        <v>97</v>
      </c>
      <c r="AB189" s="62" t="s">
        <v>97</v>
      </c>
      <c r="AC189" s="62" t="s">
        <v>97</v>
      </c>
      <c r="AD189" s="61">
        <v>0</v>
      </c>
      <c r="AE189" s="61">
        <f t="shared" si="147"/>
        <v>0.21229489000000001</v>
      </c>
      <c r="AF189" s="61">
        <f t="shared" si="147"/>
        <v>0</v>
      </c>
      <c r="AG189" s="61">
        <f t="shared" si="147"/>
        <v>4.4464600000000002E-3</v>
      </c>
      <c r="AH189" s="61">
        <f t="shared" si="146"/>
        <v>0.20784843</v>
      </c>
      <c r="AI189" s="61">
        <f t="shared" si="140"/>
        <v>0</v>
      </c>
      <c r="AJ189" s="61">
        <f t="shared" si="151"/>
        <v>0</v>
      </c>
      <c r="AK189" s="61">
        <v>0</v>
      </c>
      <c r="AL189" s="61">
        <v>0</v>
      </c>
      <c r="AM189" s="61">
        <v>0</v>
      </c>
      <c r="AN189" s="61">
        <v>0</v>
      </c>
      <c r="AO189" s="62">
        <f t="shared" si="149"/>
        <v>0.21229489000000001</v>
      </c>
      <c r="AP189" s="62">
        <v>0</v>
      </c>
      <c r="AQ189" s="62">
        <v>4.4464600000000002E-3</v>
      </c>
      <c r="AR189" s="62">
        <v>0.20784843</v>
      </c>
      <c r="AS189" s="62">
        <v>0</v>
      </c>
      <c r="AT189" s="97">
        <f t="shared" si="138"/>
        <v>0</v>
      </c>
      <c r="AU189" s="62">
        <v>0</v>
      </c>
      <c r="AV189" s="62">
        <v>0</v>
      </c>
      <c r="AW189" s="62">
        <v>0</v>
      </c>
      <c r="AX189" s="62">
        <v>0</v>
      </c>
      <c r="AY189" s="62" t="s">
        <v>97</v>
      </c>
      <c r="AZ189" s="62" t="s">
        <v>97</v>
      </c>
      <c r="BA189" s="62" t="s">
        <v>97</v>
      </c>
      <c r="BB189" s="62" t="s">
        <v>97</v>
      </c>
      <c r="BC189" s="62" t="s">
        <v>97</v>
      </c>
    </row>
    <row r="190" spans="1:55" ht="36.75" customHeight="1" x14ac:dyDescent="0.25">
      <c r="A190" s="85" t="s">
        <v>56</v>
      </c>
      <c r="B190" s="15" t="s">
        <v>530</v>
      </c>
      <c r="C190" s="74" t="s">
        <v>531</v>
      </c>
      <c r="D190" s="110">
        <v>0</v>
      </c>
      <c r="E190" s="61">
        <f t="shared" si="142"/>
        <v>0.25672840799999996</v>
      </c>
      <c r="F190" s="61">
        <f t="shared" si="143"/>
        <v>0</v>
      </c>
      <c r="G190" s="61">
        <f t="shared" si="144"/>
        <v>7.1884079999999986E-3</v>
      </c>
      <c r="H190" s="61">
        <f t="shared" si="145"/>
        <v>0.24953999999999998</v>
      </c>
      <c r="I190" s="61">
        <f t="shared" si="141"/>
        <v>0</v>
      </c>
      <c r="J190" s="61">
        <f t="shared" ref="J190:J194" si="152">K190+L190+M190+N190</f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f t="shared" si="148"/>
        <v>0.25672840799999996</v>
      </c>
      <c r="P190" s="61">
        <v>0</v>
      </c>
      <c r="Q190" s="61">
        <v>7.1884079999999986E-3</v>
      </c>
      <c r="R190" s="61">
        <v>0.24953999999999998</v>
      </c>
      <c r="S190" s="61">
        <v>0</v>
      </c>
      <c r="T190" s="62">
        <f t="shared" si="136"/>
        <v>0</v>
      </c>
      <c r="U190" s="62">
        <v>0</v>
      </c>
      <c r="V190" s="62">
        <v>0</v>
      </c>
      <c r="W190" s="62">
        <v>0</v>
      </c>
      <c r="X190" s="62">
        <v>0</v>
      </c>
      <c r="Y190" s="62" t="s">
        <v>97</v>
      </c>
      <c r="Z190" s="62" t="s">
        <v>97</v>
      </c>
      <c r="AA190" s="62" t="s">
        <v>97</v>
      </c>
      <c r="AB190" s="62" t="s">
        <v>97</v>
      </c>
      <c r="AC190" s="62" t="s">
        <v>97</v>
      </c>
      <c r="AD190" s="61">
        <v>0</v>
      </c>
      <c r="AE190" s="61">
        <f t="shared" si="147"/>
        <v>0.21394034000000001</v>
      </c>
      <c r="AF190" s="61">
        <f t="shared" si="147"/>
        <v>0</v>
      </c>
      <c r="AG190" s="61">
        <f t="shared" si="147"/>
        <v>5.9903399999999994E-3</v>
      </c>
      <c r="AH190" s="61">
        <f t="shared" si="146"/>
        <v>0.20795</v>
      </c>
      <c r="AI190" s="61">
        <f t="shared" si="140"/>
        <v>0</v>
      </c>
      <c r="AJ190" s="61">
        <f t="shared" si="151"/>
        <v>0</v>
      </c>
      <c r="AK190" s="61">
        <v>0</v>
      </c>
      <c r="AL190" s="61">
        <v>0</v>
      </c>
      <c r="AM190" s="61">
        <v>0</v>
      </c>
      <c r="AN190" s="61">
        <v>0</v>
      </c>
      <c r="AO190" s="62">
        <f t="shared" si="149"/>
        <v>0.21394034000000001</v>
      </c>
      <c r="AP190" s="62">
        <v>0</v>
      </c>
      <c r="AQ190" s="62">
        <v>5.9903399999999994E-3</v>
      </c>
      <c r="AR190" s="62">
        <v>0.20795</v>
      </c>
      <c r="AS190" s="62">
        <v>0</v>
      </c>
      <c r="AT190" s="97">
        <f t="shared" si="138"/>
        <v>0</v>
      </c>
      <c r="AU190" s="62">
        <v>0</v>
      </c>
      <c r="AV190" s="62">
        <v>0</v>
      </c>
      <c r="AW190" s="62">
        <v>0</v>
      </c>
      <c r="AX190" s="62">
        <v>0</v>
      </c>
      <c r="AY190" s="62" t="s">
        <v>97</v>
      </c>
      <c r="AZ190" s="62" t="s">
        <v>97</v>
      </c>
      <c r="BA190" s="62" t="s">
        <v>97</v>
      </c>
      <c r="BB190" s="62" t="s">
        <v>97</v>
      </c>
      <c r="BC190" s="62" t="s">
        <v>97</v>
      </c>
    </row>
    <row r="191" spans="1:55" ht="36.75" customHeight="1" x14ac:dyDescent="0.25">
      <c r="A191" s="85" t="s">
        <v>56</v>
      </c>
      <c r="B191" s="15" t="s">
        <v>532</v>
      </c>
      <c r="C191" s="74" t="s">
        <v>533</v>
      </c>
      <c r="D191" s="110">
        <v>0</v>
      </c>
      <c r="E191" s="61">
        <f t="shared" si="142"/>
        <v>0.26529336000000003</v>
      </c>
      <c r="F191" s="61">
        <f t="shared" si="143"/>
        <v>0</v>
      </c>
      <c r="G191" s="61">
        <f t="shared" si="144"/>
        <v>1.6549187999999999E-2</v>
      </c>
      <c r="H191" s="61">
        <f t="shared" si="145"/>
        <v>0.24874417200000001</v>
      </c>
      <c r="I191" s="61">
        <f t="shared" si="141"/>
        <v>0</v>
      </c>
      <c r="J191" s="61">
        <f t="shared" si="152"/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f t="shared" si="148"/>
        <v>0.26529336000000003</v>
      </c>
      <c r="P191" s="61">
        <v>0</v>
      </c>
      <c r="Q191" s="61">
        <v>1.6549187999999999E-2</v>
      </c>
      <c r="R191" s="61">
        <v>0.24874417200000001</v>
      </c>
      <c r="S191" s="61">
        <v>0</v>
      </c>
      <c r="T191" s="62">
        <f t="shared" si="136"/>
        <v>0</v>
      </c>
      <c r="U191" s="62">
        <v>0</v>
      </c>
      <c r="V191" s="62">
        <v>0</v>
      </c>
      <c r="W191" s="62">
        <v>0</v>
      </c>
      <c r="X191" s="62">
        <v>0</v>
      </c>
      <c r="Y191" s="62" t="s">
        <v>97</v>
      </c>
      <c r="Z191" s="62" t="s">
        <v>97</v>
      </c>
      <c r="AA191" s="62" t="s">
        <v>97</v>
      </c>
      <c r="AB191" s="62" t="s">
        <v>97</v>
      </c>
      <c r="AC191" s="62" t="s">
        <v>97</v>
      </c>
      <c r="AD191" s="61">
        <v>0</v>
      </c>
      <c r="AE191" s="61">
        <f t="shared" si="147"/>
        <v>0.22107780000000002</v>
      </c>
      <c r="AF191" s="61">
        <f t="shared" si="147"/>
        <v>0</v>
      </c>
      <c r="AG191" s="61">
        <f t="shared" si="147"/>
        <v>1.3790989999999999E-2</v>
      </c>
      <c r="AH191" s="61">
        <f t="shared" si="146"/>
        <v>0.20728681000000002</v>
      </c>
      <c r="AI191" s="61">
        <f t="shared" si="140"/>
        <v>0</v>
      </c>
      <c r="AJ191" s="61">
        <f t="shared" si="151"/>
        <v>0</v>
      </c>
      <c r="AK191" s="61">
        <v>0</v>
      </c>
      <c r="AL191" s="61">
        <v>0</v>
      </c>
      <c r="AM191" s="61">
        <v>0</v>
      </c>
      <c r="AN191" s="61">
        <v>0</v>
      </c>
      <c r="AO191" s="62">
        <f t="shared" si="149"/>
        <v>0.22107780000000002</v>
      </c>
      <c r="AP191" s="62">
        <v>0</v>
      </c>
      <c r="AQ191" s="62">
        <v>1.3790989999999999E-2</v>
      </c>
      <c r="AR191" s="62">
        <v>0.20728681000000002</v>
      </c>
      <c r="AS191" s="62">
        <v>0</v>
      </c>
      <c r="AT191" s="97">
        <f t="shared" si="138"/>
        <v>0</v>
      </c>
      <c r="AU191" s="62">
        <v>0</v>
      </c>
      <c r="AV191" s="62">
        <v>0</v>
      </c>
      <c r="AW191" s="62">
        <v>0</v>
      </c>
      <c r="AX191" s="62">
        <v>0</v>
      </c>
      <c r="AY191" s="62" t="s">
        <v>97</v>
      </c>
      <c r="AZ191" s="62" t="s">
        <v>97</v>
      </c>
      <c r="BA191" s="62" t="s">
        <v>97</v>
      </c>
      <c r="BB191" s="62" t="s">
        <v>97</v>
      </c>
      <c r="BC191" s="62" t="s">
        <v>97</v>
      </c>
    </row>
    <row r="192" spans="1:55" ht="36.75" customHeight="1" x14ac:dyDescent="0.25">
      <c r="A192" s="85" t="s">
        <v>56</v>
      </c>
      <c r="B192" s="15" t="s">
        <v>524</v>
      </c>
      <c r="C192" s="74" t="s">
        <v>525</v>
      </c>
      <c r="D192" s="110">
        <v>0</v>
      </c>
      <c r="E192" s="61">
        <f t="shared" si="142"/>
        <v>1.4799191999999999E-2</v>
      </c>
      <c r="F192" s="61">
        <f t="shared" si="143"/>
        <v>0</v>
      </c>
      <c r="G192" s="61">
        <f t="shared" si="144"/>
        <v>6.8811360000000004E-3</v>
      </c>
      <c r="H192" s="61">
        <f t="shared" si="145"/>
        <v>7.9180559999999997E-3</v>
      </c>
      <c r="I192" s="61">
        <f t="shared" si="141"/>
        <v>0</v>
      </c>
      <c r="J192" s="61">
        <f t="shared" si="152"/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f t="shared" si="148"/>
        <v>1.4799191999999999E-2</v>
      </c>
      <c r="P192" s="61">
        <v>0</v>
      </c>
      <c r="Q192" s="61">
        <v>6.8811360000000004E-3</v>
      </c>
      <c r="R192" s="61">
        <v>7.9180559999999997E-3</v>
      </c>
      <c r="S192" s="61">
        <v>0</v>
      </c>
      <c r="T192" s="62">
        <f t="shared" si="136"/>
        <v>0</v>
      </c>
      <c r="U192" s="62">
        <v>0</v>
      </c>
      <c r="V192" s="62">
        <v>0</v>
      </c>
      <c r="W192" s="62">
        <v>0</v>
      </c>
      <c r="X192" s="62">
        <v>0</v>
      </c>
      <c r="Y192" s="62" t="s">
        <v>97</v>
      </c>
      <c r="Z192" s="62" t="s">
        <v>97</v>
      </c>
      <c r="AA192" s="62" t="s">
        <v>97</v>
      </c>
      <c r="AB192" s="62" t="s">
        <v>97</v>
      </c>
      <c r="AC192" s="62" t="s">
        <v>97</v>
      </c>
      <c r="AD192" s="61">
        <v>0</v>
      </c>
      <c r="AE192" s="61">
        <f t="shared" si="147"/>
        <v>1.233266E-2</v>
      </c>
      <c r="AF192" s="61">
        <f t="shared" si="147"/>
        <v>0</v>
      </c>
      <c r="AG192" s="61">
        <f t="shared" si="147"/>
        <v>5.7342800000000005E-3</v>
      </c>
      <c r="AH192" s="61">
        <f t="shared" si="146"/>
        <v>6.59838E-3</v>
      </c>
      <c r="AI192" s="61">
        <f t="shared" si="140"/>
        <v>0</v>
      </c>
      <c r="AJ192" s="61">
        <f t="shared" si="151"/>
        <v>0</v>
      </c>
      <c r="AK192" s="61">
        <v>0</v>
      </c>
      <c r="AL192" s="61">
        <v>0</v>
      </c>
      <c r="AM192" s="61">
        <v>0</v>
      </c>
      <c r="AN192" s="61">
        <v>0</v>
      </c>
      <c r="AO192" s="62">
        <f t="shared" si="149"/>
        <v>1.233266E-2</v>
      </c>
      <c r="AP192" s="62">
        <v>0</v>
      </c>
      <c r="AQ192" s="62">
        <v>5.7342800000000005E-3</v>
      </c>
      <c r="AR192" s="62">
        <v>6.59838E-3</v>
      </c>
      <c r="AS192" s="62">
        <v>0</v>
      </c>
      <c r="AT192" s="97">
        <f t="shared" si="138"/>
        <v>0</v>
      </c>
      <c r="AU192" s="62">
        <v>0</v>
      </c>
      <c r="AV192" s="62">
        <v>0</v>
      </c>
      <c r="AW192" s="62">
        <v>0</v>
      </c>
      <c r="AX192" s="62">
        <v>0</v>
      </c>
      <c r="AY192" s="62" t="s">
        <v>97</v>
      </c>
      <c r="AZ192" s="62" t="s">
        <v>97</v>
      </c>
      <c r="BA192" s="62" t="s">
        <v>97</v>
      </c>
      <c r="BB192" s="62" t="s">
        <v>97</v>
      </c>
      <c r="BC192" s="62" t="s">
        <v>97</v>
      </c>
    </row>
    <row r="193" spans="1:55" ht="36.75" customHeight="1" x14ac:dyDescent="0.25">
      <c r="A193" s="85" t="s">
        <v>56</v>
      </c>
      <c r="B193" s="15" t="s">
        <v>526</v>
      </c>
      <c r="C193" s="74" t="s">
        <v>527</v>
      </c>
      <c r="D193" s="110">
        <v>0</v>
      </c>
      <c r="E193" s="61">
        <f t="shared" si="142"/>
        <v>1.7168123999999996E-2</v>
      </c>
      <c r="F193" s="61">
        <f t="shared" si="143"/>
        <v>0</v>
      </c>
      <c r="G193" s="61">
        <f t="shared" si="144"/>
        <v>1.5354335999999998E-2</v>
      </c>
      <c r="H193" s="61">
        <f t="shared" si="145"/>
        <v>1.813788E-3</v>
      </c>
      <c r="I193" s="61">
        <f t="shared" si="141"/>
        <v>0</v>
      </c>
      <c r="J193" s="61">
        <f t="shared" si="152"/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f t="shared" si="148"/>
        <v>1.7168123999999996E-2</v>
      </c>
      <c r="P193" s="61">
        <v>0</v>
      </c>
      <c r="Q193" s="61">
        <v>1.5354335999999998E-2</v>
      </c>
      <c r="R193" s="61">
        <v>1.813788E-3</v>
      </c>
      <c r="S193" s="61">
        <v>0</v>
      </c>
      <c r="T193" s="62">
        <f t="shared" si="136"/>
        <v>0</v>
      </c>
      <c r="U193" s="62">
        <v>0</v>
      </c>
      <c r="V193" s="62">
        <v>0</v>
      </c>
      <c r="W193" s="62">
        <v>0</v>
      </c>
      <c r="X193" s="62">
        <v>0</v>
      </c>
      <c r="Y193" s="62" t="s">
        <v>97</v>
      </c>
      <c r="Z193" s="62" t="s">
        <v>97</v>
      </c>
      <c r="AA193" s="62" t="s">
        <v>97</v>
      </c>
      <c r="AB193" s="62" t="s">
        <v>97</v>
      </c>
      <c r="AC193" s="62" t="s">
        <v>97</v>
      </c>
      <c r="AD193" s="61">
        <v>0</v>
      </c>
      <c r="AE193" s="61">
        <f t="shared" si="147"/>
        <v>1.430677E-2</v>
      </c>
      <c r="AF193" s="61">
        <f t="shared" si="147"/>
        <v>0</v>
      </c>
      <c r="AG193" s="61">
        <f t="shared" si="147"/>
        <v>1.2795279999999999E-2</v>
      </c>
      <c r="AH193" s="61">
        <f t="shared" si="146"/>
        <v>1.5114900000000001E-3</v>
      </c>
      <c r="AI193" s="61">
        <f t="shared" si="140"/>
        <v>0</v>
      </c>
      <c r="AJ193" s="61">
        <f t="shared" si="151"/>
        <v>0</v>
      </c>
      <c r="AK193" s="61">
        <v>0</v>
      </c>
      <c r="AL193" s="61">
        <v>0</v>
      </c>
      <c r="AM193" s="61">
        <v>0</v>
      </c>
      <c r="AN193" s="61">
        <v>0</v>
      </c>
      <c r="AO193" s="62">
        <f t="shared" si="149"/>
        <v>1.430677E-2</v>
      </c>
      <c r="AP193" s="62">
        <v>0</v>
      </c>
      <c r="AQ193" s="62">
        <v>1.2795279999999999E-2</v>
      </c>
      <c r="AR193" s="62">
        <v>1.5114900000000001E-3</v>
      </c>
      <c r="AS193" s="62">
        <v>0</v>
      </c>
      <c r="AT193" s="97">
        <f t="shared" si="138"/>
        <v>0</v>
      </c>
      <c r="AU193" s="62">
        <v>0</v>
      </c>
      <c r="AV193" s="62">
        <v>0</v>
      </c>
      <c r="AW193" s="62">
        <v>0</v>
      </c>
      <c r="AX193" s="62">
        <v>0</v>
      </c>
      <c r="AY193" s="62" t="s">
        <v>97</v>
      </c>
      <c r="AZ193" s="62" t="s">
        <v>97</v>
      </c>
      <c r="BA193" s="62" t="s">
        <v>97</v>
      </c>
      <c r="BB193" s="62" t="s">
        <v>97</v>
      </c>
      <c r="BC193" s="62" t="s">
        <v>97</v>
      </c>
    </row>
    <row r="194" spans="1:55" ht="36.75" customHeight="1" x14ac:dyDescent="0.25">
      <c r="A194" s="85" t="s">
        <v>56</v>
      </c>
      <c r="B194" s="15" t="s">
        <v>528</v>
      </c>
      <c r="C194" s="74" t="s">
        <v>529</v>
      </c>
      <c r="D194" s="110">
        <v>0</v>
      </c>
      <c r="E194" s="61">
        <f t="shared" si="142"/>
        <v>1.5168000000000001E-2</v>
      </c>
      <c r="F194" s="61">
        <f t="shared" si="143"/>
        <v>0</v>
      </c>
      <c r="G194" s="61">
        <f t="shared" si="144"/>
        <v>1.3709472E-2</v>
      </c>
      <c r="H194" s="61">
        <f t="shared" si="145"/>
        <v>1.4585280000000002E-3</v>
      </c>
      <c r="I194" s="61">
        <f t="shared" si="141"/>
        <v>0</v>
      </c>
      <c r="J194" s="61">
        <f t="shared" si="152"/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f t="shared" si="148"/>
        <v>1.5168000000000001E-2</v>
      </c>
      <c r="P194" s="61">
        <v>0</v>
      </c>
      <c r="Q194" s="61">
        <v>1.3709472E-2</v>
      </c>
      <c r="R194" s="61">
        <v>1.4585280000000002E-3</v>
      </c>
      <c r="S194" s="61">
        <v>0</v>
      </c>
      <c r="T194" s="62">
        <f t="shared" si="136"/>
        <v>0</v>
      </c>
      <c r="U194" s="62">
        <v>0</v>
      </c>
      <c r="V194" s="62">
        <v>0</v>
      </c>
      <c r="W194" s="62">
        <v>0</v>
      </c>
      <c r="X194" s="62">
        <v>0</v>
      </c>
      <c r="Y194" s="62" t="s">
        <v>97</v>
      </c>
      <c r="Z194" s="62" t="s">
        <v>97</v>
      </c>
      <c r="AA194" s="62" t="s">
        <v>97</v>
      </c>
      <c r="AB194" s="62" t="s">
        <v>97</v>
      </c>
      <c r="AC194" s="62" t="s">
        <v>97</v>
      </c>
      <c r="AD194" s="61">
        <v>0</v>
      </c>
      <c r="AE194" s="61">
        <f t="shared" si="147"/>
        <v>1.264E-2</v>
      </c>
      <c r="AF194" s="61">
        <f t="shared" si="147"/>
        <v>0</v>
      </c>
      <c r="AG194" s="61">
        <f t="shared" si="147"/>
        <v>1.142456E-2</v>
      </c>
      <c r="AH194" s="61">
        <f t="shared" si="146"/>
        <v>1.2154400000000001E-3</v>
      </c>
      <c r="AI194" s="61">
        <f t="shared" si="140"/>
        <v>0</v>
      </c>
      <c r="AJ194" s="61">
        <f t="shared" si="151"/>
        <v>0</v>
      </c>
      <c r="AK194" s="61">
        <v>0</v>
      </c>
      <c r="AL194" s="61">
        <v>0</v>
      </c>
      <c r="AM194" s="61">
        <v>0</v>
      </c>
      <c r="AN194" s="61">
        <v>0</v>
      </c>
      <c r="AO194" s="62">
        <f t="shared" si="149"/>
        <v>1.264E-2</v>
      </c>
      <c r="AP194" s="62">
        <v>0</v>
      </c>
      <c r="AQ194" s="62">
        <v>1.142456E-2</v>
      </c>
      <c r="AR194" s="62">
        <v>1.2154400000000001E-3</v>
      </c>
      <c r="AS194" s="62">
        <v>0</v>
      </c>
      <c r="AT194" s="97">
        <f t="shared" si="138"/>
        <v>0</v>
      </c>
      <c r="AU194" s="62">
        <v>0</v>
      </c>
      <c r="AV194" s="62">
        <v>0</v>
      </c>
      <c r="AW194" s="62">
        <v>0</v>
      </c>
      <c r="AX194" s="62">
        <v>0</v>
      </c>
      <c r="AY194" s="62" t="s">
        <v>97</v>
      </c>
      <c r="AZ194" s="62" t="s">
        <v>97</v>
      </c>
      <c r="BA194" s="62" t="s">
        <v>97</v>
      </c>
      <c r="BB194" s="62" t="s">
        <v>97</v>
      </c>
      <c r="BC194" s="62" t="s">
        <v>97</v>
      </c>
    </row>
    <row r="195" spans="1:55" ht="36.75" customHeight="1" x14ac:dyDescent="0.25">
      <c r="A195" s="85" t="s">
        <v>56</v>
      </c>
      <c r="B195" s="15" t="s">
        <v>657</v>
      </c>
      <c r="C195" s="74" t="s">
        <v>531</v>
      </c>
      <c r="D195" s="110">
        <v>0</v>
      </c>
      <c r="E195" s="61">
        <f t="shared" si="142"/>
        <v>0.244349496</v>
      </c>
      <c r="F195" s="61">
        <f t="shared" si="143"/>
        <v>0</v>
      </c>
      <c r="G195" s="61">
        <f t="shared" si="144"/>
        <v>1.9559279999999996E-3</v>
      </c>
      <c r="H195" s="61">
        <f t="shared" si="145"/>
        <v>0.242393568</v>
      </c>
      <c r="I195" s="61">
        <v>0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2">
        <f t="shared" si="136"/>
        <v>0.244349496</v>
      </c>
      <c r="U195" s="62">
        <v>0</v>
      </c>
      <c r="V195" s="62">
        <v>1.9559279999999996E-3</v>
      </c>
      <c r="W195" s="62">
        <v>0.242393568</v>
      </c>
      <c r="X195" s="62">
        <v>0</v>
      </c>
      <c r="Y195" s="62" t="s">
        <v>97</v>
      </c>
      <c r="Z195" s="62" t="s">
        <v>97</v>
      </c>
      <c r="AA195" s="62" t="s">
        <v>97</v>
      </c>
      <c r="AB195" s="62" t="s">
        <v>97</v>
      </c>
      <c r="AC195" s="62" t="s">
        <v>97</v>
      </c>
      <c r="AD195" s="61">
        <v>0</v>
      </c>
      <c r="AE195" s="61">
        <f t="shared" si="147"/>
        <v>0.20362458</v>
      </c>
      <c r="AF195" s="61">
        <f t="shared" si="147"/>
        <v>0</v>
      </c>
      <c r="AG195" s="61">
        <f t="shared" si="147"/>
        <v>1.6299399999999999E-3</v>
      </c>
      <c r="AH195" s="61">
        <f t="shared" si="146"/>
        <v>0.20199464</v>
      </c>
      <c r="AI195" s="61">
        <f t="shared" si="140"/>
        <v>0</v>
      </c>
      <c r="AJ195" s="61">
        <v>0</v>
      </c>
      <c r="AK195" s="61">
        <v>0</v>
      </c>
      <c r="AL195" s="61">
        <v>0</v>
      </c>
      <c r="AM195" s="61">
        <v>0</v>
      </c>
      <c r="AN195" s="61">
        <v>0</v>
      </c>
      <c r="AO195" s="61">
        <v>0</v>
      </c>
      <c r="AP195" s="61">
        <v>0</v>
      </c>
      <c r="AQ195" s="61">
        <v>0</v>
      </c>
      <c r="AR195" s="61">
        <v>0</v>
      </c>
      <c r="AS195" s="61">
        <v>0</v>
      </c>
      <c r="AT195" s="97">
        <f t="shared" si="138"/>
        <v>0.20362458</v>
      </c>
      <c r="AU195" s="62">
        <v>0</v>
      </c>
      <c r="AV195" s="62">
        <v>1.6299399999999999E-3</v>
      </c>
      <c r="AW195" s="62">
        <v>0.20199464</v>
      </c>
      <c r="AX195" s="62">
        <v>0</v>
      </c>
      <c r="AY195" s="62" t="s">
        <v>97</v>
      </c>
      <c r="AZ195" s="62" t="s">
        <v>97</v>
      </c>
      <c r="BA195" s="62" t="s">
        <v>97</v>
      </c>
      <c r="BB195" s="62" t="s">
        <v>97</v>
      </c>
      <c r="BC195" s="62" t="s">
        <v>97</v>
      </c>
    </row>
    <row r="196" spans="1:55" ht="36.75" customHeight="1" x14ac:dyDescent="0.25">
      <c r="A196" s="85" t="s">
        <v>56</v>
      </c>
      <c r="B196" s="15" t="s">
        <v>658</v>
      </c>
      <c r="C196" s="74" t="s">
        <v>533</v>
      </c>
      <c r="D196" s="110">
        <v>0</v>
      </c>
      <c r="E196" s="61">
        <f t="shared" si="142"/>
        <v>0.25771111200000002</v>
      </c>
      <c r="F196" s="61">
        <f t="shared" si="143"/>
        <v>0</v>
      </c>
      <c r="G196" s="61">
        <f t="shared" si="144"/>
        <v>1.6801632E-2</v>
      </c>
      <c r="H196" s="61">
        <f t="shared" si="145"/>
        <v>0.24090948000000001</v>
      </c>
      <c r="I196" s="61">
        <v>0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2">
        <f t="shared" si="136"/>
        <v>0.25771111200000002</v>
      </c>
      <c r="U196" s="62">
        <v>0</v>
      </c>
      <c r="V196" s="62">
        <v>1.6801632E-2</v>
      </c>
      <c r="W196" s="62">
        <v>0.24090948000000001</v>
      </c>
      <c r="X196" s="62">
        <v>0</v>
      </c>
      <c r="Y196" s="62" t="s">
        <v>97</v>
      </c>
      <c r="Z196" s="62" t="s">
        <v>97</v>
      </c>
      <c r="AA196" s="62" t="s">
        <v>97</v>
      </c>
      <c r="AB196" s="62" t="s">
        <v>97</v>
      </c>
      <c r="AC196" s="62" t="s">
        <v>97</v>
      </c>
      <c r="AD196" s="61">
        <v>0</v>
      </c>
      <c r="AE196" s="61">
        <f t="shared" si="147"/>
        <v>0.21475926000000001</v>
      </c>
      <c r="AF196" s="61">
        <f t="shared" si="147"/>
        <v>0</v>
      </c>
      <c r="AG196" s="61">
        <f t="shared" si="147"/>
        <v>1.4001360000000001E-2</v>
      </c>
      <c r="AH196" s="61">
        <f t="shared" si="146"/>
        <v>0.20075790000000002</v>
      </c>
      <c r="AI196" s="61">
        <f t="shared" si="140"/>
        <v>0</v>
      </c>
      <c r="AJ196" s="61">
        <v>0</v>
      </c>
      <c r="AK196" s="61">
        <v>0</v>
      </c>
      <c r="AL196" s="61">
        <v>0</v>
      </c>
      <c r="AM196" s="61">
        <v>0</v>
      </c>
      <c r="AN196" s="61">
        <v>0</v>
      </c>
      <c r="AO196" s="62">
        <v>0</v>
      </c>
      <c r="AP196" s="62">
        <v>0</v>
      </c>
      <c r="AQ196" s="62">
        <v>0</v>
      </c>
      <c r="AR196" s="62">
        <v>0</v>
      </c>
      <c r="AS196" s="62">
        <v>0</v>
      </c>
      <c r="AT196" s="97">
        <f t="shared" si="138"/>
        <v>0.21475926000000001</v>
      </c>
      <c r="AU196" s="62">
        <v>0</v>
      </c>
      <c r="AV196" s="62">
        <v>1.4001360000000001E-2</v>
      </c>
      <c r="AW196" s="62">
        <v>0.20075790000000002</v>
      </c>
      <c r="AX196" s="62">
        <v>0</v>
      </c>
      <c r="AY196" s="62" t="s">
        <v>97</v>
      </c>
      <c r="AZ196" s="62" t="s">
        <v>97</v>
      </c>
      <c r="BA196" s="62" t="s">
        <v>97</v>
      </c>
      <c r="BB196" s="62" t="s">
        <v>97</v>
      </c>
      <c r="BC196" s="62" t="s">
        <v>97</v>
      </c>
    </row>
    <row r="197" spans="1:55" ht="36.75" customHeight="1" x14ac:dyDescent="0.25">
      <c r="A197" s="85" t="s">
        <v>56</v>
      </c>
      <c r="B197" s="15" t="s">
        <v>659</v>
      </c>
      <c r="C197" s="74" t="s">
        <v>660</v>
      </c>
      <c r="D197" s="110">
        <v>0</v>
      </c>
      <c r="E197" s="61">
        <f t="shared" si="142"/>
        <v>0.56044833599999999</v>
      </c>
      <c r="F197" s="61">
        <f t="shared" si="143"/>
        <v>0</v>
      </c>
      <c r="G197" s="61">
        <f t="shared" si="144"/>
        <v>7.9485119999999996E-3</v>
      </c>
      <c r="H197" s="61">
        <f t="shared" si="145"/>
        <v>0.55249982399999997</v>
      </c>
      <c r="I197" s="61">
        <v>0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2">
        <f t="shared" si="136"/>
        <v>0.56044833599999999</v>
      </c>
      <c r="U197" s="62">
        <v>0</v>
      </c>
      <c r="V197" s="62">
        <v>7.9485119999999996E-3</v>
      </c>
      <c r="W197" s="62">
        <v>0.55249982399999997</v>
      </c>
      <c r="X197" s="62">
        <v>0</v>
      </c>
      <c r="Y197" s="62" t="s">
        <v>97</v>
      </c>
      <c r="Z197" s="62" t="s">
        <v>97</v>
      </c>
      <c r="AA197" s="62" t="s">
        <v>97</v>
      </c>
      <c r="AB197" s="62" t="s">
        <v>97</v>
      </c>
      <c r="AC197" s="62" t="s">
        <v>97</v>
      </c>
      <c r="AD197" s="61">
        <v>0</v>
      </c>
      <c r="AE197" s="61">
        <f t="shared" si="147"/>
        <v>0.46704027999999997</v>
      </c>
      <c r="AF197" s="61">
        <f t="shared" si="147"/>
        <v>0</v>
      </c>
      <c r="AG197" s="61">
        <f t="shared" si="147"/>
        <v>6.6237600000000002E-3</v>
      </c>
      <c r="AH197" s="61">
        <f t="shared" si="146"/>
        <v>0.46041652</v>
      </c>
      <c r="AI197" s="61">
        <f t="shared" si="140"/>
        <v>0</v>
      </c>
      <c r="AJ197" s="61">
        <v>0</v>
      </c>
      <c r="AK197" s="61">
        <v>0</v>
      </c>
      <c r="AL197" s="61">
        <v>0</v>
      </c>
      <c r="AM197" s="61">
        <v>0</v>
      </c>
      <c r="AN197" s="61">
        <v>0</v>
      </c>
      <c r="AO197" s="62">
        <v>0</v>
      </c>
      <c r="AP197" s="62">
        <v>0</v>
      </c>
      <c r="AQ197" s="62">
        <v>0</v>
      </c>
      <c r="AR197" s="62">
        <v>0</v>
      </c>
      <c r="AS197" s="62">
        <v>0</v>
      </c>
      <c r="AT197" s="97">
        <f t="shared" si="138"/>
        <v>0.46704027999999997</v>
      </c>
      <c r="AU197" s="62">
        <v>0</v>
      </c>
      <c r="AV197" s="62">
        <v>6.6237600000000002E-3</v>
      </c>
      <c r="AW197" s="62">
        <v>0.46041652</v>
      </c>
      <c r="AX197" s="62">
        <v>0</v>
      </c>
      <c r="AY197" s="62" t="s">
        <v>97</v>
      </c>
      <c r="AZ197" s="62" t="s">
        <v>97</v>
      </c>
      <c r="BA197" s="62" t="s">
        <v>97</v>
      </c>
      <c r="BB197" s="62" t="s">
        <v>97</v>
      </c>
      <c r="BC197" s="62" t="s">
        <v>97</v>
      </c>
    </row>
    <row r="198" spans="1:55" ht="36.75" customHeight="1" x14ac:dyDescent="0.25">
      <c r="A198" s="85" t="s">
        <v>56</v>
      </c>
      <c r="B198" s="15" t="s">
        <v>661</v>
      </c>
      <c r="C198" s="74" t="s">
        <v>662</v>
      </c>
      <c r="D198" s="110">
        <v>0</v>
      </c>
      <c r="E198" s="61">
        <f t="shared" si="142"/>
        <v>0.48903737999999997</v>
      </c>
      <c r="F198" s="61">
        <f t="shared" si="143"/>
        <v>0</v>
      </c>
      <c r="G198" s="61">
        <f t="shared" si="144"/>
        <v>1.0230743999999998E-2</v>
      </c>
      <c r="H198" s="61">
        <f t="shared" si="145"/>
        <v>0.47880663599999995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2">
        <f t="shared" si="136"/>
        <v>0.48903737999999997</v>
      </c>
      <c r="U198" s="62">
        <v>0</v>
      </c>
      <c r="V198" s="62">
        <v>1.0230743999999998E-2</v>
      </c>
      <c r="W198" s="62">
        <v>0.47880663599999995</v>
      </c>
      <c r="X198" s="62">
        <v>0</v>
      </c>
      <c r="Y198" s="62" t="s">
        <v>97</v>
      </c>
      <c r="Z198" s="62" t="s">
        <v>97</v>
      </c>
      <c r="AA198" s="62" t="s">
        <v>97</v>
      </c>
      <c r="AB198" s="62" t="s">
        <v>97</v>
      </c>
      <c r="AC198" s="62" t="s">
        <v>97</v>
      </c>
      <c r="AD198" s="61">
        <v>0</v>
      </c>
      <c r="AE198" s="61">
        <f t="shared" si="147"/>
        <v>0.40753115000000001</v>
      </c>
      <c r="AF198" s="61">
        <f t="shared" si="147"/>
        <v>0</v>
      </c>
      <c r="AG198" s="61">
        <f t="shared" si="147"/>
        <v>0</v>
      </c>
      <c r="AH198" s="61">
        <f t="shared" si="146"/>
        <v>0.40753115000000001</v>
      </c>
      <c r="AI198" s="61">
        <f t="shared" si="140"/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2">
        <v>0</v>
      </c>
      <c r="AP198" s="62">
        <v>0</v>
      </c>
      <c r="AQ198" s="62">
        <v>0</v>
      </c>
      <c r="AR198" s="62">
        <v>0</v>
      </c>
      <c r="AS198" s="62">
        <v>0</v>
      </c>
      <c r="AT198" s="97">
        <f t="shared" si="138"/>
        <v>0.40753115000000001</v>
      </c>
      <c r="AU198" s="62">
        <v>0</v>
      </c>
      <c r="AV198" s="62">
        <v>0</v>
      </c>
      <c r="AW198" s="62">
        <v>0.40753115000000001</v>
      </c>
      <c r="AX198" s="62">
        <v>0</v>
      </c>
      <c r="AY198" s="62" t="s">
        <v>97</v>
      </c>
      <c r="AZ198" s="62" t="s">
        <v>97</v>
      </c>
      <c r="BA198" s="62" t="s">
        <v>97</v>
      </c>
      <c r="BB198" s="62" t="s">
        <v>97</v>
      </c>
      <c r="BC198" s="62" t="s">
        <v>97</v>
      </c>
    </row>
    <row r="199" spans="1:55" ht="36.75" customHeight="1" x14ac:dyDescent="0.25">
      <c r="A199" s="63" t="s">
        <v>56</v>
      </c>
      <c r="B199" s="64" t="s">
        <v>232</v>
      </c>
      <c r="C199" s="65" t="s">
        <v>233</v>
      </c>
      <c r="D199" s="110">
        <v>3.8089785762711825</v>
      </c>
      <c r="E199" s="61">
        <f t="shared" si="142"/>
        <v>0</v>
      </c>
      <c r="F199" s="61">
        <f t="shared" si="143"/>
        <v>0</v>
      </c>
      <c r="G199" s="61">
        <f t="shared" si="144"/>
        <v>0</v>
      </c>
      <c r="H199" s="61">
        <f t="shared" si="145"/>
        <v>0</v>
      </c>
      <c r="I199" s="61">
        <f t="shared" si="141"/>
        <v>0</v>
      </c>
      <c r="J199" s="61">
        <f t="shared" si="150"/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f t="shared" si="148"/>
        <v>0</v>
      </c>
      <c r="P199" s="61">
        <v>0</v>
      </c>
      <c r="Q199" s="61">
        <v>0</v>
      </c>
      <c r="R199" s="61">
        <v>0</v>
      </c>
      <c r="S199" s="61">
        <v>0</v>
      </c>
      <c r="T199" s="62">
        <f t="shared" si="136"/>
        <v>0</v>
      </c>
      <c r="U199" s="62">
        <v>0</v>
      </c>
      <c r="V199" s="62">
        <v>0</v>
      </c>
      <c r="W199" s="62">
        <v>0</v>
      </c>
      <c r="X199" s="62">
        <v>0</v>
      </c>
      <c r="Y199" s="62" t="s">
        <v>97</v>
      </c>
      <c r="Z199" s="62" t="s">
        <v>97</v>
      </c>
      <c r="AA199" s="62" t="s">
        <v>97</v>
      </c>
      <c r="AB199" s="62" t="s">
        <v>97</v>
      </c>
      <c r="AC199" s="62" t="s">
        <v>97</v>
      </c>
      <c r="AD199" s="61">
        <v>3.1741488135593188</v>
      </c>
      <c r="AE199" s="61">
        <f t="shared" si="147"/>
        <v>0</v>
      </c>
      <c r="AF199" s="61">
        <f t="shared" si="147"/>
        <v>0</v>
      </c>
      <c r="AG199" s="61">
        <f t="shared" si="147"/>
        <v>0</v>
      </c>
      <c r="AH199" s="61">
        <f t="shared" si="146"/>
        <v>0</v>
      </c>
      <c r="AI199" s="61">
        <f t="shared" si="140"/>
        <v>0</v>
      </c>
      <c r="AJ199" s="61">
        <f t="shared" si="151"/>
        <v>0</v>
      </c>
      <c r="AK199" s="61">
        <v>0</v>
      </c>
      <c r="AL199" s="61">
        <v>0</v>
      </c>
      <c r="AM199" s="61">
        <v>0</v>
      </c>
      <c r="AN199" s="61">
        <v>0</v>
      </c>
      <c r="AO199" s="62">
        <f t="shared" si="149"/>
        <v>0</v>
      </c>
      <c r="AP199" s="62">
        <v>0</v>
      </c>
      <c r="AQ199" s="62">
        <v>0</v>
      </c>
      <c r="AR199" s="62">
        <v>0</v>
      </c>
      <c r="AS199" s="62">
        <v>0</v>
      </c>
      <c r="AT199" s="97">
        <f t="shared" si="138"/>
        <v>0</v>
      </c>
      <c r="AU199" s="62">
        <v>0</v>
      </c>
      <c r="AV199" s="62">
        <v>0</v>
      </c>
      <c r="AW199" s="62">
        <v>0</v>
      </c>
      <c r="AX199" s="62">
        <v>0</v>
      </c>
      <c r="AY199" s="62" t="s">
        <v>97</v>
      </c>
      <c r="AZ199" s="62" t="s">
        <v>97</v>
      </c>
      <c r="BA199" s="62" t="s">
        <v>97</v>
      </c>
      <c r="BB199" s="62" t="s">
        <v>97</v>
      </c>
      <c r="BC199" s="62" t="s">
        <v>97</v>
      </c>
    </row>
    <row r="200" spans="1:55" ht="36.75" customHeight="1" x14ac:dyDescent="0.25">
      <c r="A200" s="85" t="s">
        <v>56</v>
      </c>
      <c r="B200" s="15" t="s">
        <v>534</v>
      </c>
      <c r="C200" s="74" t="s">
        <v>523</v>
      </c>
      <c r="D200" s="110">
        <v>0</v>
      </c>
      <c r="E200" s="61">
        <f t="shared" si="142"/>
        <v>0.34307949600000004</v>
      </c>
      <c r="F200" s="61">
        <f t="shared" si="143"/>
        <v>0</v>
      </c>
      <c r="G200" s="61">
        <f t="shared" si="144"/>
        <v>6.3279839999999992E-3</v>
      </c>
      <c r="H200" s="61">
        <f t="shared" si="145"/>
        <v>0.33675151200000003</v>
      </c>
      <c r="I200" s="61">
        <f t="shared" ref="I200:I201" si="153">N200+S200</f>
        <v>0</v>
      </c>
      <c r="J200" s="61">
        <f>K200+L200+M200+N200</f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f t="shared" ref="O200:O201" si="154">P200+Q200+R200+S200</f>
        <v>0.34307949600000004</v>
      </c>
      <c r="P200" s="61">
        <v>0</v>
      </c>
      <c r="Q200" s="61">
        <v>6.3279839999999992E-3</v>
      </c>
      <c r="R200" s="61">
        <v>0.33675151200000003</v>
      </c>
      <c r="S200" s="61">
        <v>0</v>
      </c>
      <c r="T200" s="62">
        <f t="shared" si="136"/>
        <v>0</v>
      </c>
      <c r="U200" s="62">
        <v>0</v>
      </c>
      <c r="V200" s="62">
        <v>0</v>
      </c>
      <c r="W200" s="62">
        <v>0</v>
      </c>
      <c r="X200" s="62">
        <v>0</v>
      </c>
      <c r="Y200" s="62" t="s">
        <v>97</v>
      </c>
      <c r="Z200" s="62" t="s">
        <v>97</v>
      </c>
      <c r="AA200" s="62" t="s">
        <v>97</v>
      </c>
      <c r="AB200" s="62" t="s">
        <v>97</v>
      </c>
      <c r="AC200" s="62" t="s">
        <v>97</v>
      </c>
      <c r="AD200" s="61">
        <v>0</v>
      </c>
      <c r="AE200" s="61">
        <f t="shared" si="147"/>
        <v>0.28589958000000004</v>
      </c>
      <c r="AF200" s="61">
        <f t="shared" si="147"/>
        <v>0</v>
      </c>
      <c r="AG200" s="61">
        <f t="shared" si="147"/>
        <v>5.2733199999999997E-3</v>
      </c>
      <c r="AH200" s="61">
        <f t="shared" si="146"/>
        <v>0.28062626000000002</v>
      </c>
      <c r="AI200" s="61">
        <f t="shared" si="140"/>
        <v>0</v>
      </c>
      <c r="AJ200" s="61">
        <f t="shared" ref="AJ200:AJ201" si="155">AK200+AL200+AM200+AN200</f>
        <v>0</v>
      </c>
      <c r="AK200" s="61">
        <v>0</v>
      </c>
      <c r="AL200" s="61">
        <v>0</v>
      </c>
      <c r="AM200" s="61">
        <v>0</v>
      </c>
      <c r="AN200" s="61">
        <v>0</v>
      </c>
      <c r="AO200" s="62">
        <f t="shared" ref="AO200:AO201" si="156">AP200+AQ200+AR200+AS200</f>
        <v>0.28589958000000004</v>
      </c>
      <c r="AP200" s="62">
        <v>0</v>
      </c>
      <c r="AQ200" s="62">
        <v>5.2733199999999997E-3</v>
      </c>
      <c r="AR200" s="62">
        <v>0.28062626000000002</v>
      </c>
      <c r="AS200" s="62">
        <v>0</v>
      </c>
      <c r="AT200" s="97">
        <f t="shared" si="138"/>
        <v>0</v>
      </c>
      <c r="AU200" s="62">
        <v>0</v>
      </c>
      <c r="AV200" s="62">
        <v>0</v>
      </c>
      <c r="AW200" s="62">
        <v>0</v>
      </c>
      <c r="AX200" s="62">
        <v>0</v>
      </c>
      <c r="AY200" s="62" t="s">
        <v>97</v>
      </c>
      <c r="AZ200" s="62" t="s">
        <v>97</v>
      </c>
      <c r="BA200" s="62" t="s">
        <v>97</v>
      </c>
      <c r="BB200" s="62" t="s">
        <v>97</v>
      </c>
      <c r="BC200" s="62" t="s">
        <v>97</v>
      </c>
    </row>
    <row r="201" spans="1:55" ht="36.75" customHeight="1" x14ac:dyDescent="0.25">
      <c r="A201" s="85" t="s">
        <v>56</v>
      </c>
      <c r="B201" s="15" t="s">
        <v>535</v>
      </c>
      <c r="C201" s="74" t="s">
        <v>525</v>
      </c>
      <c r="D201" s="110">
        <v>0</v>
      </c>
      <c r="E201" s="61">
        <f t="shared" si="142"/>
        <v>0.39507181199999997</v>
      </c>
      <c r="F201" s="61">
        <f t="shared" si="143"/>
        <v>0</v>
      </c>
      <c r="G201" s="61">
        <f t="shared" si="144"/>
        <v>6.2959679999999999E-3</v>
      </c>
      <c r="H201" s="61">
        <f t="shared" si="145"/>
        <v>0.38877584399999998</v>
      </c>
      <c r="I201" s="61">
        <f t="shared" si="153"/>
        <v>0</v>
      </c>
      <c r="J201" s="61">
        <f>K201+L201+M201+N201</f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f t="shared" si="154"/>
        <v>0.39507181199999997</v>
      </c>
      <c r="P201" s="61">
        <v>0</v>
      </c>
      <c r="Q201" s="61">
        <v>6.2959679999999999E-3</v>
      </c>
      <c r="R201" s="61">
        <v>0.38877584399999998</v>
      </c>
      <c r="S201" s="61">
        <v>0</v>
      </c>
      <c r="T201" s="62">
        <f t="shared" si="136"/>
        <v>0</v>
      </c>
      <c r="U201" s="62">
        <v>0</v>
      </c>
      <c r="V201" s="62">
        <v>0</v>
      </c>
      <c r="W201" s="62">
        <v>0</v>
      </c>
      <c r="X201" s="62">
        <v>0</v>
      </c>
      <c r="Y201" s="62" t="s">
        <v>97</v>
      </c>
      <c r="Z201" s="62" t="s">
        <v>97</v>
      </c>
      <c r="AA201" s="62" t="s">
        <v>97</v>
      </c>
      <c r="AB201" s="62" t="s">
        <v>97</v>
      </c>
      <c r="AC201" s="62" t="s">
        <v>97</v>
      </c>
      <c r="AD201" s="61">
        <v>0</v>
      </c>
      <c r="AE201" s="61">
        <f t="shared" si="147"/>
        <v>0.32922651000000003</v>
      </c>
      <c r="AF201" s="61">
        <f t="shared" si="147"/>
        <v>0</v>
      </c>
      <c r="AG201" s="61">
        <f t="shared" si="147"/>
        <v>5.2466400000000003E-3</v>
      </c>
      <c r="AH201" s="61">
        <f t="shared" si="146"/>
        <v>0.32397987</v>
      </c>
      <c r="AI201" s="61">
        <f t="shared" si="140"/>
        <v>0</v>
      </c>
      <c r="AJ201" s="61">
        <f t="shared" si="155"/>
        <v>0</v>
      </c>
      <c r="AK201" s="61">
        <v>0</v>
      </c>
      <c r="AL201" s="61">
        <v>0</v>
      </c>
      <c r="AM201" s="61">
        <v>0</v>
      </c>
      <c r="AN201" s="61">
        <v>0</v>
      </c>
      <c r="AO201" s="62">
        <f t="shared" si="156"/>
        <v>0.32922651000000003</v>
      </c>
      <c r="AP201" s="62">
        <v>0</v>
      </c>
      <c r="AQ201" s="62">
        <v>5.2466400000000003E-3</v>
      </c>
      <c r="AR201" s="62">
        <v>0.32397987</v>
      </c>
      <c r="AS201" s="62">
        <v>0</v>
      </c>
      <c r="AT201" s="97">
        <f t="shared" si="138"/>
        <v>0</v>
      </c>
      <c r="AU201" s="62">
        <v>0</v>
      </c>
      <c r="AV201" s="62">
        <v>0</v>
      </c>
      <c r="AW201" s="62">
        <v>0</v>
      </c>
      <c r="AX201" s="62">
        <v>0</v>
      </c>
      <c r="AY201" s="62" t="s">
        <v>97</v>
      </c>
      <c r="AZ201" s="62" t="s">
        <v>97</v>
      </c>
      <c r="BA201" s="62" t="s">
        <v>97</v>
      </c>
      <c r="BB201" s="62" t="s">
        <v>97</v>
      </c>
      <c r="BC201" s="62" t="s">
        <v>97</v>
      </c>
    </row>
    <row r="202" spans="1:55" ht="36.75" customHeight="1" x14ac:dyDescent="0.25">
      <c r="A202" s="85" t="s">
        <v>56</v>
      </c>
      <c r="B202" s="15" t="s">
        <v>663</v>
      </c>
      <c r="C202" s="74" t="s">
        <v>527</v>
      </c>
      <c r="D202" s="110">
        <v>0</v>
      </c>
      <c r="E202" s="61">
        <f t="shared" si="142"/>
        <v>0.71531073599999995</v>
      </c>
      <c r="F202" s="61">
        <f t="shared" si="143"/>
        <v>0</v>
      </c>
      <c r="G202" s="61">
        <f t="shared" si="144"/>
        <v>1.1763216000000002E-2</v>
      </c>
      <c r="H202" s="61">
        <f t="shared" si="145"/>
        <v>0.70354751999999998</v>
      </c>
      <c r="I202" s="61">
        <v>0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2">
        <f t="shared" si="136"/>
        <v>0.71531073599999995</v>
      </c>
      <c r="U202" s="62">
        <v>0</v>
      </c>
      <c r="V202" s="62">
        <v>1.1763216000000002E-2</v>
      </c>
      <c r="W202" s="62">
        <v>0.70354751999999998</v>
      </c>
      <c r="X202" s="62">
        <v>0</v>
      </c>
      <c r="Y202" s="62"/>
      <c r="Z202" s="62"/>
      <c r="AA202" s="62"/>
      <c r="AB202" s="62"/>
      <c r="AC202" s="62"/>
      <c r="AD202" s="61">
        <v>0</v>
      </c>
      <c r="AE202" s="61">
        <f t="shared" si="147"/>
        <v>0.59609227999999992</v>
      </c>
      <c r="AF202" s="61">
        <f t="shared" si="147"/>
        <v>0</v>
      </c>
      <c r="AG202" s="61">
        <f t="shared" si="147"/>
        <v>9.8026800000000011E-3</v>
      </c>
      <c r="AH202" s="61">
        <f t="shared" si="146"/>
        <v>0.58628959999999997</v>
      </c>
      <c r="AI202" s="61">
        <f t="shared" si="140"/>
        <v>0</v>
      </c>
      <c r="AJ202" s="61">
        <v>0</v>
      </c>
      <c r="AK202" s="61">
        <v>0</v>
      </c>
      <c r="AL202" s="61">
        <v>0</v>
      </c>
      <c r="AM202" s="61">
        <v>0</v>
      </c>
      <c r="AN202" s="61">
        <v>0</v>
      </c>
      <c r="AO202" s="61">
        <v>0</v>
      </c>
      <c r="AP202" s="61">
        <v>0</v>
      </c>
      <c r="AQ202" s="61">
        <v>0</v>
      </c>
      <c r="AR202" s="61">
        <v>0</v>
      </c>
      <c r="AS202" s="61">
        <v>0</v>
      </c>
      <c r="AT202" s="97">
        <f t="shared" si="138"/>
        <v>0.59609227999999992</v>
      </c>
      <c r="AU202" s="62">
        <v>0</v>
      </c>
      <c r="AV202" s="62">
        <v>9.8026800000000011E-3</v>
      </c>
      <c r="AW202" s="62">
        <v>0.58628959999999997</v>
      </c>
      <c r="AX202" s="62">
        <v>0</v>
      </c>
      <c r="AY202" s="62" t="s">
        <v>97</v>
      </c>
      <c r="AZ202" s="62" t="s">
        <v>97</v>
      </c>
      <c r="BA202" s="62" t="s">
        <v>97</v>
      </c>
      <c r="BB202" s="62" t="s">
        <v>97</v>
      </c>
      <c r="BC202" s="62" t="s">
        <v>97</v>
      </c>
    </row>
    <row r="203" spans="1:55" ht="52.5" customHeight="1" x14ac:dyDescent="0.25">
      <c r="A203" s="84" t="s">
        <v>56</v>
      </c>
      <c r="B203" s="64" t="s">
        <v>234</v>
      </c>
      <c r="C203" s="65" t="s">
        <v>235</v>
      </c>
      <c r="D203" s="110">
        <v>0.82580253599999986</v>
      </c>
      <c r="E203" s="61">
        <f t="shared" si="142"/>
        <v>0</v>
      </c>
      <c r="F203" s="61">
        <f t="shared" si="143"/>
        <v>0</v>
      </c>
      <c r="G203" s="61">
        <f t="shared" si="144"/>
        <v>0</v>
      </c>
      <c r="H203" s="61">
        <f t="shared" si="145"/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2">
        <f t="shared" si="136"/>
        <v>0</v>
      </c>
      <c r="U203" s="61">
        <v>0</v>
      </c>
      <c r="V203" s="61">
        <v>0</v>
      </c>
      <c r="W203" s="61">
        <v>0</v>
      </c>
      <c r="X203" s="62">
        <v>0</v>
      </c>
      <c r="Y203" s="61" t="s">
        <v>97</v>
      </c>
      <c r="Z203" s="61" t="s">
        <v>97</v>
      </c>
      <c r="AA203" s="61" t="s">
        <v>97</v>
      </c>
      <c r="AB203" s="61" t="s">
        <v>97</v>
      </c>
      <c r="AC203" s="61" t="s">
        <v>97</v>
      </c>
      <c r="AD203" s="61">
        <v>0.68816877999999992</v>
      </c>
      <c r="AE203" s="61">
        <f t="shared" si="147"/>
        <v>0</v>
      </c>
      <c r="AF203" s="61">
        <f t="shared" si="147"/>
        <v>0</v>
      </c>
      <c r="AG203" s="61">
        <f t="shared" si="147"/>
        <v>0</v>
      </c>
      <c r="AH203" s="61">
        <f t="shared" si="146"/>
        <v>0</v>
      </c>
      <c r="AI203" s="61">
        <f t="shared" si="140"/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0</v>
      </c>
      <c r="AT203" s="99">
        <f t="shared" si="138"/>
        <v>0</v>
      </c>
      <c r="AU203" s="61">
        <v>0</v>
      </c>
      <c r="AV203" s="61">
        <v>0</v>
      </c>
      <c r="AW203" s="61">
        <v>0</v>
      </c>
      <c r="AX203" s="62">
        <v>0</v>
      </c>
      <c r="AY203" s="62" t="s">
        <v>97</v>
      </c>
      <c r="AZ203" s="61" t="s">
        <v>97</v>
      </c>
      <c r="BA203" s="61" t="s">
        <v>97</v>
      </c>
      <c r="BB203" s="61" t="s">
        <v>97</v>
      </c>
      <c r="BC203" s="61" t="s">
        <v>97</v>
      </c>
    </row>
    <row r="204" spans="1:55" ht="21.75" customHeight="1" x14ac:dyDescent="0.25">
      <c r="A204" s="84" t="s">
        <v>56</v>
      </c>
      <c r="B204" s="64" t="s">
        <v>388</v>
      </c>
      <c r="C204" s="65" t="s">
        <v>389</v>
      </c>
      <c r="D204" s="110">
        <v>0</v>
      </c>
      <c r="E204" s="61">
        <f t="shared" si="142"/>
        <v>4.9904759999999998E-3</v>
      </c>
      <c r="F204" s="61">
        <f t="shared" si="143"/>
        <v>0</v>
      </c>
      <c r="G204" s="61">
        <f t="shared" si="144"/>
        <v>1.312728E-3</v>
      </c>
      <c r="H204" s="61">
        <f t="shared" si="145"/>
        <v>3.6777479999999998E-3</v>
      </c>
      <c r="I204" s="61">
        <v>0</v>
      </c>
      <c r="J204" s="61">
        <v>4.9904759999999998E-3</v>
      </c>
      <c r="K204" s="61">
        <v>0</v>
      </c>
      <c r="L204" s="61">
        <v>1.312728E-3</v>
      </c>
      <c r="M204" s="61">
        <v>3.6777479999999998E-3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2">
        <f t="shared" si="136"/>
        <v>0</v>
      </c>
      <c r="U204" s="62">
        <v>0</v>
      </c>
      <c r="V204" s="62">
        <v>0</v>
      </c>
      <c r="W204" s="62">
        <v>0</v>
      </c>
      <c r="X204" s="62">
        <v>0</v>
      </c>
      <c r="Y204" s="62" t="s">
        <v>97</v>
      </c>
      <c r="Z204" s="62" t="s">
        <v>97</v>
      </c>
      <c r="AA204" s="62" t="s">
        <v>97</v>
      </c>
      <c r="AB204" s="62" t="s">
        <v>97</v>
      </c>
      <c r="AC204" s="62" t="s">
        <v>97</v>
      </c>
      <c r="AD204" s="61">
        <v>0</v>
      </c>
      <c r="AE204" s="61">
        <f t="shared" si="147"/>
        <v>4.1587299999999994E-3</v>
      </c>
      <c r="AF204" s="61">
        <f t="shared" si="147"/>
        <v>0</v>
      </c>
      <c r="AG204" s="61">
        <f t="shared" si="147"/>
        <v>1.0939399999999998E-3</v>
      </c>
      <c r="AH204" s="61">
        <f t="shared" si="146"/>
        <v>3.06479E-3</v>
      </c>
      <c r="AI204" s="61">
        <f t="shared" si="140"/>
        <v>0</v>
      </c>
      <c r="AJ204" s="61">
        <v>4.1587299999999994E-3</v>
      </c>
      <c r="AK204" s="61">
        <v>0</v>
      </c>
      <c r="AL204" s="61">
        <v>1.0939399999999998E-3</v>
      </c>
      <c r="AM204" s="61">
        <v>3.06479E-3</v>
      </c>
      <c r="AN204" s="61">
        <v>0</v>
      </c>
      <c r="AO204" s="62">
        <v>0</v>
      </c>
      <c r="AP204" s="62">
        <v>0</v>
      </c>
      <c r="AQ204" s="62">
        <v>0</v>
      </c>
      <c r="AR204" s="62">
        <v>0</v>
      </c>
      <c r="AS204" s="62">
        <v>0</v>
      </c>
      <c r="AT204" s="97">
        <f t="shared" si="138"/>
        <v>0</v>
      </c>
      <c r="AU204" s="62">
        <v>0</v>
      </c>
      <c r="AV204" s="62">
        <v>0</v>
      </c>
      <c r="AW204" s="62">
        <v>0</v>
      </c>
      <c r="AX204" s="62">
        <v>0</v>
      </c>
      <c r="AY204" s="62" t="s">
        <v>97</v>
      </c>
      <c r="AZ204" s="62" t="s">
        <v>97</v>
      </c>
      <c r="BA204" s="62" t="s">
        <v>97</v>
      </c>
      <c r="BB204" s="62" t="s">
        <v>97</v>
      </c>
      <c r="BC204" s="62" t="s">
        <v>97</v>
      </c>
    </row>
    <row r="205" spans="1:55" ht="21.75" customHeight="1" x14ac:dyDescent="0.25">
      <c r="A205" s="84" t="s">
        <v>56</v>
      </c>
      <c r="B205" s="64" t="s">
        <v>390</v>
      </c>
      <c r="C205" s="65" t="s">
        <v>391</v>
      </c>
      <c r="D205" s="110">
        <v>0</v>
      </c>
      <c r="E205" s="61">
        <f t="shared" si="142"/>
        <v>5.4585936000000002E-2</v>
      </c>
      <c r="F205" s="61">
        <f t="shared" si="143"/>
        <v>0</v>
      </c>
      <c r="G205" s="61">
        <f t="shared" si="144"/>
        <v>2.588796E-3</v>
      </c>
      <c r="H205" s="61">
        <f t="shared" si="145"/>
        <v>5.1997140000000004E-2</v>
      </c>
      <c r="I205" s="61">
        <v>0</v>
      </c>
      <c r="J205" s="61">
        <v>5.4585936000000002E-2</v>
      </c>
      <c r="K205" s="61">
        <v>0</v>
      </c>
      <c r="L205" s="61">
        <v>2.588796E-3</v>
      </c>
      <c r="M205" s="61">
        <v>5.1997140000000004E-2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2">
        <f t="shared" si="136"/>
        <v>0</v>
      </c>
      <c r="U205" s="62">
        <v>0</v>
      </c>
      <c r="V205" s="62">
        <v>0</v>
      </c>
      <c r="W205" s="62">
        <v>0</v>
      </c>
      <c r="X205" s="62">
        <v>0</v>
      </c>
      <c r="Y205" s="62" t="s">
        <v>97</v>
      </c>
      <c r="Z205" s="62" t="s">
        <v>97</v>
      </c>
      <c r="AA205" s="62" t="s">
        <v>97</v>
      </c>
      <c r="AB205" s="62" t="s">
        <v>97</v>
      </c>
      <c r="AC205" s="62" t="s">
        <v>97</v>
      </c>
      <c r="AD205" s="61">
        <v>0</v>
      </c>
      <c r="AE205" s="61">
        <f t="shared" si="147"/>
        <v>5.57896E-3</v>
      </c>
      <c r="AF205" s="61">
        <f t="shared" si="147"/>
        <v>0</v>
      </c>
      <c r="AG205" s="61">
        <f t="shared" si="147"/>
        <v>2.1573299999999998E-3</v>
      </c>
      <c r="AH205" s="61">
        <f t="shared" si="146"/>
        <v>3.4216300000000002E-3</v>
      </c>
      <c r="AI205" s="61">
        <f t="shared" si="140"/>
        <v>0</v>
      </c>
      <c r="AJ205" s="61">
        <v>5.57896E-3</v>
      </c>
      <c r="AK205" s="61">
        <v>0</v>
      </c>
      <c r="AL205" s="61">
        <v>2.1573299999999998E-3</v>
      </c>
      <c r="AM205" s="61">
        <v>3.4216300000000002E-3</v>
      </c>
      <c r="AN205" s="61">
        <v>0</v>
      </c>
      <c r="AO205" s="62">
        <v>0</v>
      </c>
      <c r="AP205" s="62">
        <v>0</v>
      </c>
      <c r="AQ205" s="62">
        <v>0</v>
      </c>
      <c r="AR205" s="62">
        <v>0</v>
      </c>
      <c r="AS205" s="62">
        <v>0</v>
      </c>
      <c r="AT205" s="97">
        <f t="shared" si="138"/>
        <v>0</v>
      </c>
      <c r="AU205" s="62">
        <v>0</v>
      </c>
      <c r="AV205" s="62">
        <v>0</v>
      </c>
      <c r="AW205" s="62">
        <v>0</v>
      </c>
      <c r="AX205" s="62">
        <v>0</v>
      </c>
      <c r="AY205" s="62" t="s">
        <v>97</v>
      </c>
      <c r="AZ205" s="62" t="s">
        <v>97</v>
      </c>
      <c r="BA205" s="62" t="s">
        <v>97</v>
      </c>
      <c r="BB205" s="62" t="s">
        <v>97</v>
      </c>
      <c r="BC205" s="62" t="s">
        <v>97</v>
      </c>
    </row>
    <row r="206" spans="1:55" ht="21.75" customHeight="1" x14ac:dyDescent="0.25">
      <c r="A206" s="84" t="s">
        <v>56</v>
      </c>
      <c r="B206" s="64" t="s">
        <v>392</v>
      </c>
      <c r="C206" s="65" t="s">
        <v>393</v>
      </c>
      <c r="D206" s="110">
        <v>0</v>
      </c>
      <c r="E206" s="61">
        <f t="shared" si="142"/>
        <v>1.4569079999999998E-2</v>
      </c>
      <c r="F206" s="61">
        <f t="shared" si="143"/>
        <v>0</v>
      </c>
      <c r="G206" s="61">
        <f t="shared" si="144"/>
        <v>9.1189439999999986E-3</v>
      </c>
      <c r="H206" s="61">
        <f t="shared" si="145"/>
        <v>5.4501359999999995E-3</v>
      </c>
      <c r="I206" s="61">
        <v>0</v>
      </c>
      <c r="J206" s="61">
        <v>1.4569079999999998E-2</v>
      </c>
      <c r="K206" s="61">
        <v>0</v>
      </c>
      <c r="L206" s="61">
        <v>9.1189439999999986E-3</v>
      </c>
      <c r="M206" s="61">
        <v>5.4501359999999995E-3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2">
        <f t="shared" ref="T206:T228" si="157">U206+V206+W206+X206</f>
        <v>0</v>
      </c>
      <c r="U206" s="62">
        <v>0</v>
      </c>
      <c r="V206" s="62">
        <v>0</v>
      </c>
      <c r="W206" s="62">
        <v>0</v>
      </c>
      <c r="X206" s="62">
        <v>0</v>
      </c>
      <c r="Y206" s="62" t="s">
        <v>97</v>
      </c>
      <c r="Z206" s="62" t="s">
        <v>97</v>
      </c>
      <c r="AA206" s="62" t="s">
        <v>97</v>
      </c>
      <c r="AB206" s="62" t="s">
        <v>97</v>
      </c>
      <c r="AC206" s="62" t="s">
        <v>97</v>
      </c>
      <c r="AD206" s="61">
        <v>0</v>
      </c>
      <c r="AE206" s="61">
        <f t="shared" si="147"/>
        <v>1.21409E-2</v>
      </c>
      <c r="AF206" s="61">
        <f t="shared" si="147"/>
        <v>0</v>
      </c>
      <c r="AG206" s="61">
        <f t="shared" si="147"/>
        <v>7.59912E-3</v>
      </c>
      <c r="AH206" s="61">
        <f t="shared" si="146"/>
        <v>4.5417800000000005E-3</v>
      </c>
      <c r="AI206" s="61">
        <f t="shared" si="140"/>
        <v>0</v>
      </c>
      <c r="AJ206" s="61">
        <v>1.21409E-2</v>
      </c>
      <c r="AK206" s="61">
        <v>0</v>
      </c>
      <c r="AL206" s="61">
        <v>7.59912E-3</v>
      </c>
      <c r="AM206" s="61">
        <v>4.5417800000000005E-3</v>
      </c>
      <c r="AN206" s="61">
        <v>0</v>
      </c>
      <c r="AO206" s="62">
        <v>0</v>
      </c>
      <c r="AP206" s="62">
        <v>0</v>
      </c>
      <c r="AQ206" s="62">
        <v>0</v>
      </c>
      <c r="AR206" s="62">
        <v>0</v>
      </c>
      <c r="AS206" s="62">
        <v>0</v>
      </c>
      <c r="AT206" s="97">
        <f t="shared" ref="AT206:AT228" si="158">AU206+AV206+AW206+AX206</f>
        <v>0</v>
      </c>
      <c r="AU206" s="62">
        <v>0</v>
      </c>
      <c r="AV206" s="62">
        <v>0</v>
      </c>
      <c r="AW206" s="62">
        <v>0</v>
      </c>
      <c r="AX206" s="62">
        <v>0</v>
      </c>
      <c r="AY206" s="62" t="s">
        <v>97</v>
      </c>
      <c r="AZ206" s="62" t="s">
        <v>97</v>
      </c>
      <c r="BA206" s="62" t="s">
        <v>97</v>
      </c>
      <c r="BB206" s="62" t="s">
        <v>97</v>
      </c>
      <c r="BC206" s="62" t="s">
        <v>97</v>
      </c>
    </row>
    <row r="207" spans="1:55" ht="21.75" customHeight="1" x14ac:dyDescent="0.25">
      <c r="A207" s="84" t="s">
        <v>56</v>
      </c>
      <c r="B207" s="64" t="s">
        <v>394</v>
      </c>
      <c r="C207" s="65" t="s">
        <v>395</v>
      </c>
      <c r="D207" s="110">
        <v>0</v>
      </c>
      <c r="E207" s="61">
        <f t="shared" si="142"/>
        <v>5.2749359999999992E-3</v>
      </c>
      <c r="F207" s="61">
        <f t="shared" si="143"/>
        <v>0</v>
      </c>
      <c r="G207" s="61">
        <f t="shared" si="144"/>
        <v>1.0787519999999999E-3</v>
      </c>
      <c r="H207" s="61">
        <f t="shared" si="145"/>
        <v>4.1961839999999995E-3</v>
      </c>
      <c r="I207" s="61">
        <v>0</v>
      </c>
      <c r="J207" s="61">
        <v>5.2749359999999992E-3</v>
      </c>
      <c r="K207" s="61">
        <v>0</v>
      </c>
      <c r="L207" s="61">
        <v>1.0787519999999999E-3</v>
      </c>
      <c r="M207" s="61">
        <v>4.1961839999999995E-3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2">
        <f t="shared" si="157"/>
        <v>0</v>
      </c>
      <c r="U207" s="62">
        <v>0</v>
      </c>
      <c r="V207" s="62">
        <v>0</v>
      </c>
      <c r="W207" s="62">
        <v>0</v>
      </c>
      <c r="X207" s="62">
        <v>0</v>
      </c>
      <c r="Y207" s="62" t="s">
        <v>97</v>
      </c>
      <c r="Z207" s="62" t="s">
        <v>97</v>
      </c>
      <c r="AA207" s="62" t="s">
        <v>97</v>
      </c>
      <c r="AB207" s="62" t="s">
        <v>97</v>
      </c>
      <c r="AC207" s="62" t="s">
        <v>97</v>
      </c>
      <c r="AD207" s="61">
        <v>0</v>
      </c>
      <c r="AE207" s="61">
        <f t="shared" si="147"/>
        <v>4.3957800000000002E-3</v>
      </c>
      <c r="AF207" s="61">
        <f t="shared" si="147"/>
        <v>0</v>
      </c>
      <c r="AG207" s="61">
        <f t="shared" si="147"/>
        <v>8.9895999999999997E-4</v>
      </c>
      <c r="AH207" s="61">
        <f t="shared" si="146"/>
        <v>3.4968199999999999E-3</v>
      </c>
      <c r="AI207" s="61">
        <f t="shared" si="140"/>
        <v>0</v>
      </c>
      <c r="AJ207" s="61">
        <v>4.3957800000000002E-3</v>
      </c>
      <c r="AK207" s="61">
        <v>0</v>
      </c>
      <c r="AL207" s="61">
        <v>8.9895999999999997E-4</v>
      </c>
      <c r="AM207" s="61">
        <v>3.4968199999999999E-3</v>
      </c>
      <c r="AN207" s="61">
        <v>0</v>
      </c>
      <c r="AO207" s="62">
        <v>0</v>
      </c>
      <c r="AP207" s="62">
        <v>0</v>
      </c>
      <c r="AQ207" s="62">
        <v>0</v>
      </c>
      <c r="AR207" s="62">
        <v>0</v>
      </c>
      <c r="AS207" s="62">
        <v>0</v>
      </c>
      <c r="AT207" s="97">
        <f t="shared" si="158"/>
        <v>0</v>
      </c>
      <c r="AU207" s="62">
        <v>0</v>
      </c>
      <c r="AV207" s="62">
        <v>0</v>
      </c>
      <c r="AW207" s="62">
        <v>0</v>
      </c>
      <c r="AX207" s="62">
        <v>0</v>
      </c>
      <c r="AY207" s="62" t="s">
        <v>97</v>
      </c>
      <c r="AZ207" s="62" t="s">
        <v>97</v>
      </c>
      <c r="BA207" s="62" t="s">
        <v>97</v>
      </c>
      <c r="BB207" s="62" t="s">
        <v>97</v>
      </c>
      <c r="BC207" s="62" t="s">
        <v>97</v>
      </c>
    </row>
    <row r="208" spans="1:55" ht="21.75" customHeight="1" x14ac:dyDescent="0.25">
      <c r="A208" s="84" t="s">
        <v>56</v>
      </c>
      <c r="B208" s="64" t="s">
        <v>396</v>
      </c>
      <c r="C208" s="65" t="s">
        <v>397</v>
      </c>
      <c r="D208" s="110">
        <v>0</v>
      </c>
      <c r="E208" s="61">
        <f t="shared" si="142"/>
        <v>7.5077519999999995E-3</v>
      </c>
      <c r="F208" s="61">
        <f t="shared" si="143"/>
        <v>0</v>
      </c>
      <c r="G208" s="61">
        <f t="shared" si="144"/>
        <v>2.5123199999999997E-3</v>
      </c>
      <c r="H208" s="61">
        <f t="shared" si="145"/>
        <v>4.9954320000000002E-3</v>
      </c>
      <c r="I208" s="61">
        <v>0</v>
      </c>
      <c r="J208" s="61">
        <v>7.5077519999999995E-3</v>
      </c>
      <c r="K208" s="61">
        <v>0</v>
      </c>
      <c r="L208" s="61">
        <v>2.5123199999999997E-3</v>
      </c>
      <c r="M208" s="61">
        <v>4.9954320000000002E-3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2">
        <f t="shared" si="157"/>
        <v>0</v>
      </c>
      <c r="U208" s="62">
        <v>0</v>
      </c>
      <c r="V208" s="62">
        <v>0</v>
      </c>
      <c r="W208" s="62">
        <v>0</v>
      </c>
      <c r="X208" s="62">
        <v>0</v>
      </c>
      <c r="Y208" s="62" t="s">
        <v>97</v>
      </c>
      <c r="Z208" s="62" t="s">
        <v>97</v>
      </c>
      <c r="AA208" s="62" t="s">
        <v>97</v>
      </c>
      <c r="AB208" s="62" t="s">
        <v>97</v>
      </c>
      <c r="AC208" s="62" t="s">
        <v>97</v>
      </c>
      <c r="AD208" s="61">
        <v>0</v>
      </c>
      <c r="AE208" s="61">
        <f t="shared" si="147"/>
        <v>6.2564600000000001E-3</v>
      </c>
      <c r="AF208" s="61">
        <f t="shared" si="147"/>
        <v>0</v>
      </c>
      <c r="AG208" s="61">
        <f t="shared" si="147"/>
        <v>2.0935999999999997E-3</v>
      </c>
      <c r="AH208" s="61">
        <f t="shared" si="146"/>
        <v>4.16286E-3</v>
      </c>
      <c r="AI208" s="61">
        <f t="shared" si="140"/>
        <v>0</v>
      </c>
      <c r="AJ208" s="61">
        <v>6.2564600000000001E-3</v>
      </c>
      <c r="AK208" s="61">
        <v>0</v>
      </c>
      <c r="AL208" s="61">
        <v>2.0935999999999997E-3</v>
      </c>
      <c r="AM208" s="61">
        <v>4.16286E-3</v>
      </c>
      <c r="AN208" s="61">
        <v>0</v>
      </c>
      <c r="AO208" s="62">
        <v>0</v>
      </c>
      <c r="AP208" s="62">
        <v>0</v>
      </c>
      <c r="AQ208" s="62">
        <v>0</v>
      </c>
      <c r="AR208" s="62">
        <v>0</v>
      </c>
      <c r="AS208" s="62">
        <v>0</v>
      </c>
      <c r="AT208" s="97">
        <f t="shared" si="158"/>
        <v>0</v>
      </c>
      <c r="AU208" s="62">
        <v>0</v>
      </c>
      <c r="AV208" s="62">
        <v>0</v>
      </c>
      <c r="AW208" s="62">
        <v>0</v>
      </c>
      <c r="AX208" s="62">
        <v>0</v>
      </c>
      <c r="AY208" s="62" t="s">
        <v>97</v>
      </c>
      <c r="AZ208" s="62" t="s">
        <v>97</v>
      </c>
      <c r="BA208" s="62" t="s">
        <v>97</v>
      </c>
      <c r="BB208" s="62" t="s">
        <v>97</v>
      </c>
      <c r="BC208" s="62" t="s">
        <v>97</v>
      </c>
    </row>
    <row r="209" spans="1:55" ht="21.75" customHeight="1" x14ac:dyDescent="0.25">
      <c r="A209" s="84" t="s">
        <v>56</v>
      </c>
      <c r="B209" s="64" t="s">
        <v>398</v>
      </c>
      <c r="C209" s="65" t="s">
        <v>399</v>
      </c>
      <c r="D209" s="110">
        <v>0</v>
      </c>
      <c r="E209" s="61">
        <f t="shared" si="142"/>
        <v>6.5013960000000004E-3</v>
      </c>
      <c r="F209" s="61">
        <f t="shared" si="143"/>
        <v>0</v>
      </c>
      <c r="G209" s="61">
        <f t="shared" si="144"/>
        <v>1.8897360000000002E-3</v>
      </c>
      <c r="H209" s="61">
        <f t="shared" si="145"/>
        <v>4.6116600000000001E-3</v>
      </c>
      <c r="I209" s="61">
        <v>0</v>
      </c>
      <c r="J209" s="61">
        <v>6.5013960000000004E-3</v>
      </c>
      <c r="K209" s="61">
        <v>0</v>
      </c>
      <c r="L209" s="61">
        <v>1.8897360000000002E-3</v>
      </c>
      <c r="M209" s="61">
        <v>4.6116600000000001E-3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2">
        <f t="shared" si="157"/>
        <v>0</v>
      </c>
      <c r="U209" s="62">
        <v>0</v>
      </c>
      <c r="V209" s="62">
        <v>0</v>
      </c>
      <c r="W209" s="62">
        <v>0</v>
      </c>
      <c r="X209" s="62">
        <v>0</v>
      </c>
      <c r="Y209" s="62" t="s">
        <v>97</v>
      </c>
      <c r="Z209" s="62" t="s">
        <v>97</v>
      </c>
      <c r="AA209" s="62" t="s">
        <v>97</v>
      </c>
      <c r="AB209" s="62" t="s">
        <v>97</v>
      </c>
      <c r="AC209" s="62" t="s">
        <v>97</v>
      </c>
      <c r="AD209" s="61">
        <v>0</v>
      </c>
      <c r="AE209" s="61">
        <f t="shared" si="147"/>
        <v>5.4178300000000002E-3</v>
      </c>
      <c r="AF209" s="61">
        <f t="shared" si="147"/>
        <v>0</v>
      </c>
      <c r="AG209" s="61">
        <f t="shared" si="147"/>
        <v>1.57478E-3</v>
      </c>
      <c r="AH209" s="61">
        <f t="shared" si="146"/>
        <v>3.8430499999999998E-3</v>
      </c>
      <c r="AI209" s="61">
        <f t="shared" si="140"/>
        <v>0</v>
      </c>
      <c r="AJ209" s="61">
        <v>5.4178300000000002E-3</v>
      </c>
      <c r="AK209" s="61">
        <v>0</v>
      </c>
      <c r="AL209" s="61">
        <v>1.57478E-3</v>
      </c>
      <c r="AM209" s="61">
        <v>3.8430499999999998E-3</v>
      </c>
      <c r="AN209" s="61">
        <v>0</v>
      </c>
      <c r="AO209" s="62">
        <v>0</v>
      </c>
      <c r="AP209" s="62">
        <v>0</v>
      </c>
      <c r="AQ209" s="62">
        <v>0</v>
      </c>
      <c r="AR209" s="62">
        <v>0</v>
      </c>
      <c r="AS209" s="62">
        <v>0</v>
      </c>
      <c r="AT209" s="97">
        <f t="shared" si="158"/>
        <v>0</v>
      </c>
      <c r="AU209" s="62">
        <v>0</v>
      </c>
      <c r="AV209" s="62">
        <v>0</v>
      </c>
      <c r="AW209" s="62">
        <v>0</v>
      </c>
      <c r="AX209" s="62">
        <v>0</v>
      </c>
      <c r="AY209" s="62" t="s">
        <v>97</v>
      </c>
      <c r="AZ209" s="62" t="s">
        <v>97</v>
      </c>
      <c r="BA209" s="62" t="s">
        <v>97</v>
      </c>
      <c r="BB209" s="62" t="s">
        <v>97</v>
      </c>
      <c r="BC209" s="62" t="s">
        <v>97</v>
      </c>
    </row>
    <row r="210" spans="1:55" ht="21.75" customHeight="1" x14ac:dyDescent="0.25">
      <c r="A210" s="84" t="s">
        <v>56</v>
      </c>
      <c r="B210" s="64" t="s">
        <v>400</v>
      </c>
      <c r="C210" s="65" t="s">
        <v>401</v>
      </c>
      <c r="D210" s="110">
        <v>0</v>
      </c>
      <c r="E210" s="61">
        <f t="shared" si="142"/>
        <v>0.17213744399999997</v>
      </c>
      <c r="F210" s="61">
        <f t="shared" si="143"/>
        <v>0</v>
      </c>
      <c r="G210" s="61">
        <f t="shared" si="144"/>
        <v>3.5348063999999998E-2</v>
      </c>
      <c r="H210" s="61">
        <f t="shared" si="145"/>
        <v>0.13678937999999999</v>
      </c>
      <c r="I210" s="61">
        <v>0</v>
      </c>
      <c r="J210" s="61">
        <v>0.17213744399999997</v>
      </c>
      <c r="K210" s="61">
        <v>0</v>
      </c>
      <c r="L210" s="61">
        <v>3.5348063999999998E-2</v>
      </c>
      <c r="M210" s="61">
        <v>0.13678937999999999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2">
        <f t="shared" si="157"/>
        <v>0</v>
      </c>
      <c r="U210" s="62">
        <v>0</v>
      </c>
      <c r="V210" s="62">
        <v>0</v>
      </c>
      <c r="W210" s="62">
        <v>0</v>
      </c>
      <c r="X210" s="62">
        <v>0</v>
      </c>
      <c r="Y210" s="62" t="s">
        <v>97</v>
      </c>
      <c r="Z210" s="62" t="s">
        <v>97</v>
      </c>
      <c r="AA210" s="62" t="s">
        <v>97</v>
      </c>
      <c r="AB210" s="62" t="s">
        <v>97</v>
      </c>
      <c r="AC210" s="62" t="s">
        <v>97</v>
      </c>
      <c r="AD210" s="61">
        <v>0</v>
      </c>
      <c r="AE210" s="61">
        <f t="shared" si="147"/>
        <v>0.14344787000000001</v>
      </c>
      <c r="AF210" s="61">
        <f t="shared" si="147"/>
        <v>0</v>
      </c>
      <c r="AG210" s="61">
        <f t="shared" si="147"/>
        <v>2.9456720000000002E-2</v>
      </c>
      <c r="AH210" s="61">
        <f t="shared" si="146"/>
        <v>0.11399115</v>
      </c>
      <c r="AI210" s="61">
        <f t="shared" si="140"/>
        <v>0</v>
      </c>
      <c r="AJ210" s="61">
        <v>0.14344787000000001</v>
      </c>
      <c r="AK210" s="61">
        <v>0</v>
      </c>
      <c r="AL210" s="61">
        <v>2.9456720000000002E-2</v>
      </c>
      <c r="AM210" s="61">
        <v>0.11399115</v>
      </c>
      <c r="AN210" s="61">
        <v>0</v>
      </c>
      <c r="AO210" s="62">
        <v>0</v>
      </c>
      <c r="AP210" s="62">
        <v>0</v>
      </c>
      <c r="AQ210" s="62">
        <v>0</v>
      </c>
      <c r="AR210" s="62">
        <v>0</v>
      </c>
      <c r="AS210" s="62">
        <v>0</v>
      </c>
      <c r="AT210" s="97">
        <f t="shared" si="158"/>
        <v>0</v>
      </c>
      <c r="AU210" s="62">
        <v>0</v>
      </c>
      <c r="AV210" s="62">
        <v>0</v>
      </c>
      <c r="AW210" s="62">
        <v>0</v>
      </c>
      <c r="AX210" s="62">
        <v>0</v>
      </c>
      <c r="AY210" s="62" t="s">
        <v>97</v>
      </c>
      <c r="AZ210" s="62" t="s">
        <v>97</v>
      </c>
      <c r="BA210" s="62" t="s">
        <v>97</v>
      </c>
      <c r="BB210" s="62" t="s">
        <v>97</v>
      </c>
      <c r="BC210" s="62" t="s">
        <v>97</v>
      </c>
    </row>
    <row r="211" spans="1:55" ht="21.75" customHeight="1" x14ac:dyDescent="0.25">
      <c r="A211" s="84" t="s">
        <v>56</v>
      </c>
      <c r="B211" s="64" t="s">
        <v>402</v>
      </c>
      <c r="C211" s="65" t="s">
        <v>403</v>
      </c>
      <c r="D211" s="110">
        <v>0</v>
      </c>
      <c r="E211" s="61">
        <f t="shared" si="142"/>
        <v>7.3256039999999994E-3</v>
      </c>
      <c r="F211" s="61">
        <f t="shared" si="143"/>
        <v>0</v>
      </c>
      <c r="G211" s="61">
        <f t="shared" si="144"/>
        <v>1.7398439999999999E-3</v>
      </c>
      <c r="H211" s="61">
        <f t="shared" si="145"/>
        <v>5.5857599999999995E-3</v>
      </c>
      <c r="I211" s="61">
        <v>0</v>
      </c>
      <c r="J211" s="61">
        <v>7.3256039999999994E-3</v>
      </c>
      <c r="K211" s="61">
        <v>0</v>
      </c>
      <c r="L211" s="61">
        <v>1.7398439999999999E-3</v>
      </c>
      <c r="M211" s="61">
        <v>5.5857599999999995E-3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2">
        <f t="shared" si="157"/>
        <v>0</v>
      </c>
      <c r="U211" s="62">
        <v>0</v>
      </c>
      <c r="V211" s="62">
        <v>0</v>
      </c>
      <c r="W211" s="62">
        <v>0</v>
      </c>
      <c r="X211" s="62">
        <v>0</v>
      </c>
      <c r="Y211" s="62" t="s">
        <v>97</v>
      </c>
      <c r="Z211" s="62" t="s">
        <v>97</v>
      </c>
      <c r="AA211" s="62" t="s">
        <v>97</v>
      </c>
      <c r="AB211" s="62" t="s">
        <v>97</v>
      </c>
      <c r="AC211" s="62" t="s">
        <v>97</v>
      </c>
      <c r="AD211" s="61">
        <v>0</v>
      </c>
      <c r="AE211" s="61">
        <f t="shared" si="147"/>
        <v>6.1046699999999995E-3</v>
      </c>
      <c r="AF211" s="61">
        <f t="shared" si="147"/>
        <v>0</v>
      </c>
      <c r="AG211" s="61">
        <f t="shared" si="147"/>
        <v>1.44987E-3</v>
      </c>
      <c r="AH211" s="61">
        <f t="shared" si="146"/>
        <v>4.6547999999999997E-3</v>
      </c>
      <c r="AI211" s="61">
        <f t="shared" si="140"/>
        <v>0</v>
      </c>
      <c r="AJ211" s="61">
        <v>6.1046699999999995E-3</v>
      </c>
      <c r="AK211" s="61">
        <v>0</v>
      </c>
      <c r="AL211" s="61">
        <v>1.44987E-3</v>
      </c>
      <c r="AM211" s="61">
        <v>4.6547999999999997E-3</v>
      </c>
      <c r="AN211" s="61">
        <v>0</v>
      </c>
      <c r="AO211" s="62">
        <v>0</v>
      </c>
      <c r="AP211" s="62">
        <v>0</v>
      </c>
      <c r="AQ211" s="62">
        <v>0</v>
      </c>
      <c r="AR211" s="62">
        <v>0</v>
      </c>
      <c r="AS211" s="62">
        <v>0</v>
      </c>
      <c r="AT211" s="97">
        <f t="shared" si="158"/>
        <v>0</v>
      </c>
      <c r="AU211" s="62">
        <v>0</v>
      </c>
      <c r="AV211" s="62">
        <v>0</v>
      </c>
      <c r="AW211" s="62">
        <v>0</v>
      </c>
      <c r="AX211" s="62">
        <v>0</v>
      </c>
      <c r="AY211" s="62" t="s">
        <v>97</v>
      </c>
      <c r="AZ211" s="62" t="s">
        <v>97</v>
      </c>
      <c r="BA211" s="62" t="s">
        <v>97</v>
      </c>
      <c r="BB211" s="62" t="s">
        <v>97</v>
      </c>
      <c r="BC211" s="62" t="s">
        <v>97</v>
      </c>
    </row>
    <row r="212" spans="1:55" ht="21.75" customHeight="1" x14ac:dyDescent="0.25">
      <c r="A212" s="84" t="s">
        <v>56</v>
      </c>
      <c r="B212" s="64" t="s">
        <v>404</v>
      </c>
      <c r="C212" s="65" t="s">
        <v>405</v>
      </c>
      <c r="D212" s="110">
        <v>0</v>
      </c>
      <c r="E212" s="61">
        <f t="shared" si="142"/>
        <v>6.5547000000000001E-3</v>
      </c>
      <c r="F212" s="61">
        <f t="shared" si="143"/>
        <v>0</v>
      </c>
      <c r="G212" s="61">
        <f t="shared" si="144"/>
        <v>8.8012799999999988E-4</v>
      </c>
      <c r="H212" s="61">
        <f t="shared" si="145"/>
        <v>5.6745720000000001E-3</v>
      </c>
      <c r="I212" s="61">
        <v>0</v>
      </c>
      <c r="J212" s="61">
        <v>6.5547000000000001E-3</v>
      </c>
      <c r="K212" s="61">
        <v>0</v>
      </c>
      <c r="L212" s="61">
        <v>8.8012799999999988E-4</v>
      </c>
      <c r="M212" s="61">
        <v>5.6745720000000001E-3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2">
        <f t="shared" si="157"/>
        <v>0</v>
      </c>
      <c r="U212" s="62">
        <v>0</v>
      </c>
      <c r="V212" s="62">
        <v>0</v>
      </c>
      <c r="W212" s="62">
        <v>0</v>
      </c>
      <c r="X212" s="62">
        <v>0</v>
      </c>
      <c r="Y212" s="62" t="s">
        <v>97</v>
      </c>
      <c r="Z212" s="62" t="s">
        <v>97</v>
      </c>
      <c r="AA212" s="62" t="s">
        <v>97</v>
      </c>
      <c r="AB212" s="62" t="s">
        <v>97</v>
      </c>
      <c r="AC212" s="62" t="s">
        <v>97</v>
      </c>
      <c r="AD212" s="61">
        <v>0</v>
      </c>
      <c r="AE212" s="61">
        <f t="shared" si="147"/>
        <v>5.4622500000000001E-3</v>
      </c>
      <c r="AF212" s="61">
        <f t="shared" si="147"/>
        <v>0</v>
      </c>
      <c r="AG212" s="61">
        <f t="shared" si="147"/>
        <v>7.3344000000000003E-4</v>
      </c>
      <c r="AH212" s="61">
        <f t="shared" si="146"/>
        <v>4.72881E-3</v>
      </c>
      <c r="AI212" s="61">
        <f t="shared" si="140"/>
        <v>0</v>
      </c>
      <c r="AJ212" s="61">
        <v>5.4622500000000001E-3</v>
      </c>
      <c r="AK212" s="61">
        <v>0</v>
      </c>
      <c r="AL212" s="61">
        <v>7.3344000000000003E-4</v>
      </c>
      <c r="AM212" s="61">
        <v>4.72881E-3</v>
      </c>
      <c r="AN212" s="61">
        <v>0</v>
      </c>
      <c r="AO212" s="62">
        <v>0</v>
      </c>
      <c r="AP212" s="62">
        <v>0</v>
      </c>
      <c r="AQ212" s="62">
        <v>0</v>
      </c>
      <c r="AR212" s="62">
        <v>0</v>
      </c>
      <c r="AS212" s="62">
        <v>0</v>
      </c>
      <c r="AT212" s="97">
        <f t="shared" si="158"/>
        <v>0</v>
      </c>
      <c r="AU212" s="62">
        <v>0</v>
      </c>
      <c r="AV212" s="62">
        <v>0</v>
      </c>
      <c r="AW212" s="62">
        <v>0</v>
      </c>
      <c r="AX212" s="62">
        <v>0</v>
      </c>
      <c r="AY212" s="62" t="s">
        <v>97</v>
      </c>
      <c r="AZ212" s="62" t="s">
        <v>97</v>
      </c>
      <c r="BA212" s="62" t="s">
        <v>97</v>
      </c>
      <c r="BB212" s="62" t="s">
        <v>97</v>
      </c>
      <c r="BC212" s="62" t="s">
        <v>97</v>
      </c>
    </row>
    <row r="213" spans="1:55" ht="21.75" customHeight="1" x14ac:dyDescent="0.25">
      <c r="A213" s="84" t="s">
        <v>56</v>
      </c>
      <c r="B213" s="64" t="s">
        <v>498</v>
      </c>
      <c r="C213" s="65" t="s">
        <v>499</v>
      </c>
      <c r="D213" s="110">
        <v>0</v>
      </c>
      <c r="E213" s="61">
        <f t="shared" si="142"/>
        <v>2.1827711999999999E-2</v>
      </c>
      <c r="F213" s="61">
        <f t="shared" si="143"/>
        <v>0</v>
      </c>
      <c r="G213" s="61">
        <f t="shared" si="144"/>
        <v>8.5760519999999989E-3</v>
      </c>
      <c r="H213" s="61">
        <f t="shared" si="145"/>
        <v>1.3251659999999998E-2</v>
      </c>
      <c r="I213" s="61">
        <v>0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2.1827711999999999E-2</v>
      </c>
      <c r="P213" s="61">
        <v>0</v>
      </c>
      <c r="Q213" s="61">
        <v>8.5760519999999989E-3</v>
      </c>
      <c r="R213" s="61">
        <v>1.3251659999999998E-2</v>
      </c>
      <c r="S213" s="61">
        <v>0</v>
      </c>
      <c r="T213" s="62">
        <f t="shared" si="157"/>
        <v>0</v>
      </c>
      <c r="U213" s="62">
        <v>0</v>
      </c>
      <c r="V213" s="62">
        <v>0</v>
      </c>
      <c r="W213" s="62">
        <v>0</v>
      </c>
      <c r="X213" s="62">
        <v>0</v>
      </c>
      <c r="Y213" s="62" t="s">
        <v>97</v>
      </c>
      <c r="Z213" s="62" t="s">
        <v>97</v>
      </c>
      <c r="AA213" s="62" t="s">
        <v>97</v>
      </c>
      <c r="AB213" s="62" t="s">
        <v>97</v>
      </c>
      <c r="AC213" s="62" t="s">
        <v>97</v>
      </c>
      <c r="AD213" s="61">
        <v>0</v>
      </c>
      <c r="AE213" s="61">
        <f t="shared" si="147"/>
        <v>1.8189759999999999E-2</v>
      </c>
      <c r="AF213" s="61">
        <f t="shared" si="147"/>
        <v>0</v>
      </c>
      <c r="AG213" s="61">
        <f t="shared" si="147"/>
        <v>7.1467099999999997E-3</v>
      </c>
      <c r="AH213" s="61">
        <f t="shared" si="146"/>
        <v>1.1043049999999999E-2</v>
      </c>
      <c r="AI213" s="61">
        <f t="shared" si="140"/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0</v>
      </c>
      <c r="AO213" s="62">
        <v>1.8189759999999999E-2</v>
      </c>
      <c r="AP213" s="62">
        <v>0</v>
      </c>
      <c r="AQ213" s="62">
        <v>7.1467099999999997E-3</v>
      </c>
      <c r="AR213" s="62">
        <v>1.1043049999999999E-2</v>
      </c>
      <c r="AS213" s="62">
        <v>0</v>
      </c>
      <c r="AT213" s="97">
        <f t="shared" si="158"/>
        <v>0</v>
      </c>
      <c r="AU213" s="62">
        <v>0</v>
      </c>
      <c r="AV213" s="62">
        <v>0</v>
      </c>
      <c r="AW213" s="62">
        <v>0</v>
      </c>
      <c r="AX213" s="62">
        <v>0</v>
      </c>
      <c r="AY213" s="62" t="s">
        <v>97</v>
      </c>
      <c r="AZ213" s="62" t="s">
        <v>97</v>
      </c>
      <c r="BA213" s="62" t="s">
        <v>97</v>
      </c>
      <c r="BB213" s="62" t="s">
        <v>97</v>
      </c>
      <c r="BC213" s="62" t="s">
        <v>97</v>
      </c>
    </row>
    <row r="214" spans="1:55" ht="21.75" customHeight="1" x14ac:dyDescent="0.25">
      <c r="A214" s="84" t="s">
        <v>56</v>
      </c>
      <c r="B214" s="64" t="s">
        <v>500</v>
      </c>
      <c r="C214" s="65" t="s">
        <v>501</v>
      </c>
      <c r="D214" s="110">
        <v>0</v>
      </c>
      <c r="E214" s="61">
        <f t="shared" si="142"/>
        <v>7.3566959999999994E-3</v>
      </c>
      <c r="F214" s="61">
        <f t="shared" si="143"/>
        <v>0</v>
      </c>
      <c r="G214" s="61">
        <f t="shared" si="144"/>
        <v>1.493688E-3</v>
      </c>
      <c r="H214" s="61">
        <f t="shared" si="145"/>
        <v>5.8630079999999994E-3</v>
      </c>
      <c r="I214" s="61">
        <v>0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7.3566959999999994E-3</v>
      </c>
      <c r="P214" s="61">
        <v>0</v>
      </c>
      <c r="Q214" s="61">
        <v>1.493688E-3</v>
      </c>
      <c r="R214" s="61">
        <v>5.8630079999999994E-3</v>
      </c>
      <c r="S214" s="61">
        <v>0</v>
      </c>
      <c r="T214" s="62">
        <f t="shared" si="157"/>
        <v>0</v>
      </c>
      <c r="U214" s="62">
        <v>0</v>
      </c>
      <c r="V214" s="62">
        <v>0</v>
      </c>
      <c r="W214" s="62">
        <v>0</v>
      </c>
      <c r="X214" s="62">
        <v>0</v>
      </c>
      <c r="Y214" s="62" t="s">
        <v>97</v>
      </c>
      <c r="Z214" s="62" t="s">
        <v>97</v>
      </c>
      <c r="AA214" s="62" t="s">
        <v>97</v>
      </c>
      <c r="AB214" s="62" t="s">
        <v>97</v>
      </c>
      <c r="AC214" s="62" t="s">
        <v>97</v>
      </c>
      <c r="AD214" s="61">
        <v>0</v>
      </c>
      <c r="AE214" s="61">
        <f t="shared" si="147"/>
        <v>6.1305800000000001E-3</v>
      </c>
      <c r="AF214" s="61">
        <f t="shared" si="147"/>
        <v>0</v>
      </c>
      <c r="AG214" s="61">
        <f t="shared" si="147"/>
        <v>1.24474E-3</v>
      </c>
      <c r="AH214" s="61">
        <f t="shared" si="146"/>
        <v>4.8858399999999998E-3</v>
      </c>
      <c r="AI214" s="61">
        <f t="shared" si="140"/>
        <v>0</v>
      </c>
      <c r="AJ214" s="61">
        <v>0</v>
      </c>
      <c r="AK214" s="61">
        <v>0</v>
      </c>
      <c r="AL214" s="61">
        <v>0</v>
      </c>
      <c r="AM214" s="61">
        <v>0</v>
      </c>
      <c r="AN214" s="61">
        <v>0</v>
      </c>
      <c r="AO214" s="62">
        <v>6.1305800000000001E-3</v>
      </c>
      <c r="AP214" s="62">
        <v>0</v>
      </c>
      <c r="AQ214" s="62">
        <v>1.24474E-3</v>
      </c>
      <c r="AR214" s="62">
        <v>4.8858399999999998E-3</v>
      </c>
      <c r="AS214" s="62">
        <v>0</v>
      </c>
      <c r="AT214" s="97">
        <f t="shared" si="158"/>
        <v>0</v>
      </c>
      <c r="AU214" s="62">
        <v>0</v>
      </c>
      <c r="AV214" s="62">
        <v>0</v>
      </c>
      <c r="AW214" s="62">
        <v>0</v>
      </c>
      <c r="AX214" s="62">
        <v>0</v>
      </c>
      <c r="AY214" s="62" t="s">
        <v>97</v>
      </c>
      <c r="AZ214" s="62" t="s">
        <v>97</v>
      </c>
      <c r="BA214" s="62" t="s">
        <v>97</v>
      </c>
      <c r="BB214" s="62" t="s">
        <v>97</v>
      </c>
      <c r="BC214" s="62" t="s">
        <v>97</v>
      </c>
    </row>
    <row r="215" spans="1:55" ht="21.75" customHeight="1" x14ac:dyDescent="0.25">
      <c r="A215" s="84" t="s">
        <v>56</v>
      </c>
      <c r="B215" s="64" t="s">
        <v>502</v>
      </c>
      <c r="C215" s="65" t="s">
        <v>503</v>
      </c>
      <c r="D215" s="110">
        <v>0</v>
      </c>
      <c r="E215" s="61">
        <f t="shared" si="142"/>
        <v>3.3087360000000005E-3</v>
      </c>
      <c r="F215" s="61">
        <f t="shared" si="143"/>
        <v>0</v>
      </c>
      <c r="G215" s="61">
        <f t="shared" si="144"/>
        <v>9.7746000000000009E-4</v>
      </c>
      <c r="H215" s="61">
        <f t="shared" si="145"/>
        <v>2.3312760000000002E-3</v>
      </c>
      <c r="I215" s="61">
        <v>0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3.3087360000000005E-3</v>
      </c>
      <c r="P215" s="61">
        <v>0</v>
      </c>
      <c r="Q215" s="61">
        <v>9.7746000000000009E-4</v>
      </c>
      <c r="R215" s="61">
        <v>2.3312760000000002E-3</v>
      </c>
      <c r="S215" s="61">
        <v>0</v>
      </c>
      <c r="T215" s="62">
        <f t="shared" si="157"/>
        <v>0</v>
      </c>
      <c r="U215" s="62">
        <v>0</v>
      </c>
      <c r="V215" s="62">
        <v>0</v>
      </c>
      <c r="W215" s="62">
        <v>0</v>
      </c>
      <c r="X215" s="62">
        <v>0</v>
      </c>
      <c r="Y215" s="62" t="s">
        <v>97</v>
      </c>
      <c r="Z215" s="62" t="s">
        <v>97</v>
      </c>
      <c r="AA215" s="62" t="s">
        <v>97</v>
      </c>
      <c r="AB215" s="62" t="s">
        <v>97</v>
      </c>
      <c r="AC215" s="62" t="s">
        <v>97</v>
      </c>
      <c r="AD215" s="61">
        <v>0</v>
      </c>
      <c r="AE215" s="61">
        <f t="shared" si="147"/>
        <v>2.7572800000000004E-3</v>
      </c>
      <c r="AF215" s="61">
        <f t="shared" si="147"/>
        <v>0</v>
      </c>
      <c r="AG215" s="61">
        <f t="shared" si="147"/>
        <v>8.1455000000000015E-4</v>
      </c>
      <c r="AH215" s="61">
        <f t="shared" si="146"/>
        <v>1.9427300000000002E-3</v>
      </c>
      <c r="AI215" s="61">
        <f t="shared" si="140"/>
        <v>0</v>
      </c>
      <c r="AJ215" s="61">
        <v>0</v>
      </c>
      <c r="AK215" s="61">
        <v>0</v>
      </c>
      <c r="AL215" s="61">
        <v>0</v>
      </c>
      <c r="AM215" s="61">
        <v>0</v>
      </c>
      <c r="AN215" s="61">
        <v>0</v>
      </c>
      <c r="AO215" s="62">
        <v>2.7572800000000004E-3</v>
      </c>
      <c r="AP215" s="62">
        <v>0</v>
      </c>
      <c r="AQ215" s="62">
        <v>8.1455000000000015E-4</v>
      </c>
      <c r="AR215" s="62">
        <v>1.9427300000000002E-3</v>
      </c>
      <c r="AS215" s="62">
        <v>0</v>
      </c>
      <c r="AT215" s="97">
        <f t="shared" si="158"/>
        <v>0</v>
      </c>
      <c r="AU215" s="62">
        <v>0</v>
      </c>
      <c r="AV215" s="62">
        <v>0</v>
      </c>
      <c r="AW215" s="62">
        <v>0</v>
      </c>
      <c r="AX215" s="62">
        <v>0</v>
      </c>
      <c r="AY215" s="62" t="s">
        <v>97</v>
      </c>
      <c r="AZ215" s="62" t="s">
        <v>97</v>
      </c>
      <c r="BA215" s="62" t="s">
        <v>97</v>
      </c>
      <c r="BB215" s="62" t="s">
        <v>97</v>
      </c>
      <c r="BC215" s="62" t="s">
        <v>97</v>
      </c>
    </row>
    <row r="216" spans="1:55" ht="21.75" customHeight="1" x14ac:dyDescent="0.25">
      <c r="A216" s="84" t="s">
        <v>56</v>
      </c>
      <c r="B216" s="64" t="s">
        <v>504</v>
      </c>
      <c r="C216" s="65" t="s">
        <v>505</v>
      </c>
      <c r="D216" s="110">
        <v>0</v>
      </c>
      <c r="E216" s="61">
        <f t="shared" si="142"/>
        <v>6.4709279999999991E-3</v>
      </c>
      <c r="F216" s="61">
        <f t="shared" si="143"/>
        <v>0</v>
      </c>
      <c r="G216" s="61">
        <f t="shared" si="144"/>
        <v>1.9648079999999997E-3</v>
      </c>
      <c r="H216" s="61">
        <f t="shared" si="145"/>
        <v>4.5061199999999997E-3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6.4709279999999991E-3</v>
      </c>
      <c r="P216" s="61">
        <v>0</v>
      </c>
      <c r="Q216" s="61">
        <v>1.9648079999999997E-3</v>
      </c>
      <c r="R216" s="61">
        <v>4.5061199999999997E-3</v>
      </c>
      <c r="S216" s="61">
        <v>0</v>
      </c>
      <c r="T216" s="62">
        <f t="shared" si="157"/>
        <v>0</v>
      </c>
      <c r="U216" s="62">
        <v>0</v>
      </c>
      <c r="V216" s="62">
        <v>0</v>
      </c>
      <c r="W216" s="62">
        <v>0</v>
      </c>
      <c r="X216" s="62">
        <v>0</v>
      </c>
      <c r="Y216" s="62" t="s">
        <v>97</v>
      </c>
      <c r="Z216" s="62" t="s">
        <v>97</v>
      </c>
      <c r="AA216" s="62" t="s">
        <v>97</v>
      </c>
      <c r="AB216" s="62" t="s">
        <v>97</v>
      </c>
      <c r="AC216" s="62" t="s">
        <v>97</v>
      </c>
      <c r="AD216" s="61">
        <v>0</v>
      </c>
      <c r="AE216" s="61">
        <f t="shared" si="147"/>
        <v>5.3924400000000001E-3</v>
      </c>
      <c r="AF216" s="61">
        <f t="shared" si="147"/>
        <v>0</v>
      </c>
      <c r="AG216" s="61">
        <f t="shared" si="147"/>
        <v>1.6373399999999999E-3</v>
      </c>
      <c r="AH216" s="61">
        <f t="shared" si="146"/>
        <v>3.7550999999999999E-3</v>
      </c>
      <c r="AI216" s="61">
        <f t="shared" si="140"/>
        <v>0</v>
      </c>
      <c r="AJ216" s="61">
        <v>0</v>
      </c>
      <c r="AK216" s="61">
        <v>0</v>
      </c>
      <c r="AL216" s="61">
        <v>0</v>
      </c>
      <c r="AM216" s="61">
        <v>0</v>
      </c>
      <c r="AN216" s="61">
        <v>0</v>
      </c>
      <c r="AO216" s="62">
        <v>5.3924400000000001E-3</v>
      </c>
      <c r="AP216" s="62">
        <v>0</v>
      </c>
      <c r="AQ216" s="62">
        <v>1.6373399999999999E-3</v>
      </c>
      <c r="AR216" s="62">
        <v>3.7550999999999999E-3</v>
      </c>
      <c r="AS216" s="62">
        <v>0</v>
      </c>
      <c r="AT216" s="97">
        <f t="shared" si="158"/>
        <v>0</v>
      </c>
      <c r="AU216" s="62">
        <v>0</v>
      </c>
      <c r="AV216" s="62">
        <v>0</v>
      </c>
      <c r="AW216" s="62">
        <v>0</v>
      </c>
      <c r="AX216" s="62">
        <v>0</v>
      </c>
      <c r="AY216" s="62" t="s">
        <v>97</v>
      </c>
      <c r="AZ216" s="62" t="s">
        <v>97</v>
      </c>
      <c r="BA216" s="62" t="s">
        <v>97</v>
      </c>
      <c r="BB216" s="62" t="s">
        <v>97</v>
      </c>
      <c r="BC216" s="62" t="s">
        <v>97</v>
      </c>
    </row>
    <row r="217" spans="1:55" ht="21.75" customHeight="1" x14ac:dyDescent="0.25">
      <c r="A217" s="84" t="s">
        <v>56</v>
      </c>
      <c r="B217" s="64" t="s">
        <v>506</v>
      </c>
      <c r="C217" s="65" t="s">
        <v>507</v>
      </c>
      <c r="D217" s="110">
        <v>0</v>
      </c>
      <c r="E217" s="61">
        <f t="shared" si="142"/>
        <v>7.4840280000000002E-3</v>
      </c>
      <c r="F217" s="61">
        <f t="shared" si="143"/>
        <v>0</v>
      </c>
      <c r="G217" s="61">
        <f t="shared" si="144"/>
        <v>3.032688E-3</v>
      </c>
      <c r="H217" s="61">
        <f t="shared" si="145"/>
        <v>4.4513399999999998E-3</v>
      </c>
      <c r="I217" s="61">
        <v>0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7.4840280000000002E-3</v>
      </c>
      <c r="P217" s="61">
        <v>0</v>
      </c>
      <c r="Q217" s="61">
        <v>3.032688E-3</v>
      </c>
      <c r="R217" s="61">
        <v>4.4513399999999998E-3</v>
      </c>
      <c r="S217" s="61">
        <v>0</v>
      </c>
      <c r="T217" s="62">
        <f t="shared" si="157"/>
        <v>0</v>
      </c>
      <c r="U217" s="62">
        <v>0</v>
      </c>
      <c r="V217" s="62">
        <v>0</v>
      </c>
      <c r="W217" s="62">
        <v>0</v>
      </c>
      <c r="X217" s="62">
        <v>0</v>
      </c>
      <c r="Y217" s="62" t="s">
        <v>97</v>
      </c>
      <c r="Z217" s="62" t="s">
        <v>97</v>
      </c>
      <c r="AA217" s="62" t="s">
        <v>97</v>
      </c>
      <c r="AB217" s="62" t="s">
        <v>97</v>
      </c>
      <c r="AC217" s="62" t="s">
        <v>97</v>
      </c>
      <c r="AD217" s="61">
        <v>0</v>
      </c>
      <c r="AE217" s="61">
        <f t="shared" si="147"/>
        <v>6.2366899999999996E-3</v>
      </c>
      <c r="AF217" s="61">
        <f t="shared" si="147"/>
        <v>0</v>
      </c>
      <c r="AG217" s="61">
        <f t="shared" si="147"/>
        <v>2.52724E-3</v>
      </c>
      <c r="AH217" s="61">
        <f t="shared" si="146"/>
        <v>3.70945E-3</v>
      </c>
      <c r="AI217" s="61">
        <f t="shared" si="140"/>
        <v>0</v>
      </c>
      <c r="AJ217" s="61">
        <v>0</v>
      </c>
      <c r="AK217" s="61">
        <v>0</v>
      </c>
      <c r="AL217" s="61">
        <v>0</v>
      </c>
      <c r="AM217" s="61">
        <v>0</v>
      </c>
      <c r="AN217" s="61">
        <v>0</v>
      </c>
      <c r="AO217" s="62">
        <v>6.2366899999999996E-3</v>
      </c>
      <c r="AP217" s="62">
        <v>0</v>
      </c>
      <c r="AQ217" s="62">
        <v>2.52724E-3</v>
      </c>
      <c r="AR217" s="62">
        <v>3.70945E-3</v>
      </c>
      <c r="AS217" s="62">
        <v>0</v>
      </c>
      <c r="AT217" s="97">
        <f t="shared" si="158"/>
        <v>0</v>
      </c>
      <c r="AU217" s="62">
        <v>0</v>
      </c>
      <c r="AV217" s="62">
        <v>0</v>
      </c>
      <c r="AW217" s="62">
        <v>0</v>
      </c>
      <c r="AX217" s="62">
        <v>0</v>
      </c>
      <c r="AY217" s="62" t="s">
        <v>97</v>
      </c>
      <c r="AZ217" s="62" t="s">
        <v>97</v>
      </c>
      <c r="BA217" s="62" t="s">
        <v>97</v>
      </c>
      <c r="BB217" s="62" t="s">
        <v>97</v>
      </c>
      <c r="BC217" s="62" t="s">
        <v>97</v>
      </c>
    </row>
    <row r="218" spans="1:55" ht="21.75" customHeight="1" x14ac:dyDescent="0.25">
      <c r="A218" s="84" t="s">
        <v>56</v>
      </c>
      <c r="B218" s="64" t="s">
        <v>664</v>
      </c>
      <c r="C218" s="65" t="s">
        <v>665</v>
      </c>
      <c r="D218" s="110">
        <v>0</v>
      </c>
      <c r="E218" s="61">
        <f t="shared" si="142"/>
        <v>7.6643399999999995E-3</v>
      </c>
      <c r="F218" s="61">
        <f t="shared" si="143"/>
        <v>0</v>
      </c>
      <c r="G218" s="61">
        <f t="shared" si="144"/>
        <v>2.9725680000000001E-3</v>
      </c>
      <c r="H218" s="61">
        <f t="shared" si="145"/>
        <v>4.6917719999999994E-3</v>
      </c>
      <c r="I218" s="61">
        <v>0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2">
        <f t="shared" si="157"/>
        <v>7.6643399999999995E-3</v>
      </c>
      <c r="U218" s="62">
        <v>0</v>
      </c>
      <c r="V218" s="62">
        <v>2.9725680000000001E-3</v>
      </c>
      <c r="W218" s="62">
        <v>4.6917719999999994E-3</v>
      </c>
      <c r="X218" s="62">
        <v>0</v>
      </c>
      <c r="Y218" s="62" t="s">
        <v>97</v>
      </c>
      <c r="Z218" s="62" t="s">
        <v>97</v>
      </c>
      <c r="AA218" s="62" t="s">
        <v>97</v>
      </c>
      <c r="AB218" s="62" t="s">
        <v>97</v>
      </c>
      <c r="AC218" s="62" t="s">
        <v>97</v>
      </c>
      <c r="AD218" s="61">
        <v>0</v>
      </c>
      <c r="AE218" s="61">
        <f t="shared" si="147"/>
        <v>6.3869499999999997E-3</v>
      </c>
      <c r="AF218" s="61">
        <f t="shared" si="147"/>
        <v>0</v>
      </c>
      <c r="AG218" s="61">
        <f t="shared" si="147"/>
        <v>2.4771400000000001E-3</v>
      </c>
      <c r="AH218" s="61">
        <f t="shared" si="146"/>
        <v>3.9098099999999997E-3</v>
      </c>
      <c r="AI218" s="61">
        <f t="shared" si="140"/>
        <v>0</v>
      </c>
      <c r="AJ218" s="61">
        <v>0</v>
      </c>
      <c r="AK218" s="61">
        <v>0</v>
      </c>
      <c r="AL218" s="61">
        <v>0</v>
      </c>
      <c r="AM218" s="61">
        <v>0</v>
      </c>
      <c r="AN218" s="61">
        <v>0</v>
      </c>
      <c r="AO218" s="61">
        <v>0</v>
      </c>
      <c r="AP218" s="61">
        <v>0</v>
      </c>
      <c r="AQ218" s="61">
        <v>0</v>
      </c>
      <c r="AR218" s="61">
        <v>0</v>
      </c>
      <c r="AS218" s="61">
        <v>0</v>
      </c>
      <c r="AT218" s="97">
        <f t="shared" si="158"/>
        <v>6.3869499999999997E-3</v>
      </c>
      <c r="AU218" s="62">
        <v>0</v>
      </c>
      <c r="AV218" s="62">
        <v>2.4771400000000001E-3</v>
      </c>
      <c r="AW218" s="62">
        <v>3.9098099999999997E-3</v>
      </c>
      <c r="AX218" s="62">
        <v>0</v>
      </c>
      <c r="AY218" s="62" t="s">
        <v>97</v>
      </c>
      <c r="AZ218" s="62" t="s">
        <v>97</v>
      </c>
      <c r="BA218" s="62" t="s">
        <v>97</v>
      </c>
      <c r="BB218" s="62" t="s">
        <v>97</v>
      </c>
      <c r="BC218" s="62" t="s">
        <v>97</v>
      </c>
    </row>
    <row r="219" spans="1:55" ht="21.75" customHeight="1" x14ac:dyDescent="0.25">
      <c r="A219" s="84" t="s">
        <v>56</v>
      </c>
      <c r="B219" s="64" t="s">
        <v>666</v>
      </c>
      <c r="C219" s="65" t="s">
        <v>667</v>
      </c>
      <c r="D219" s="110">
        <v>0</v>
      </c>
      <c r="E219" s="61">
        <f t="shared" si="142"/>
        <v>2.0712011999999998E-2</v>
      </c>
      <c r="F219" s="61">
        <f t="shared" si="143"/>
        <v>0</v>
      </c>
      <c r="G219" s="61">
        <f t="shared" si="144"/>
        <v>1.2757823999999999E-2</v>
      </c>
      <c r="H219" s="61">
        <f t="shared" si="145"/>
        <v>7.9541879999999992E-3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2">
        <f t="shared" si="157"/>
        <v>2.0712011999999998E-2</v>
      </c>
      <c r="U219" s="62">
        <v>0</v>
      </c>
      <c r="V219" s="62">
        <v>1.2757823999999999E-2</v>
      </c>
      <c r="W219" s="62">
        <v>7.9541879999999992E-3</v>
      </c>
      <c r="X219" s="62">
        <v>0</v>
      </c>
      <c r="Y219" s="62" t="s">
        <v>97</v>
      </c>
      <c r="Z219" s="62" t="s">
        <v>97</v>
      </c>
      <c r="AA219" s="62" t="s">
        <v>97</v>
      </c>
      <c r="AB219" s="62" t="s">
        <v>97</v>
      </c>
      <c r="AC219" s="62" t="s">
        <v>97</v>
      </c>
      <c r="AD219" s="61">
        <v>0</v>
      </c>
      <c r="AE219" s="61">
        <f t="shared" si="147"/>
        <v>1.7260009999999999E-2</v>
      </c>
      <c r="AF219" s="61">
        <f t="shared" si="147"/>
        <v>0</v>
      </c>
      <c r="AG219" s="61">
        <f t="shared" si="147"/>
        <v>1.063152E-2</v>
      </c>
      <c r="AH219" s="61">
        <f t="shared" si="146"/>
        <v>6.6284899999999999E-3</v>
      </c>
      <c r="AI219" s="61">
        <f t="shared" si="140"/>
        <v>0</v>
      </c>
      <c r="AJ219" s="61">
        <v>0</v>
      </c>
      <c r="AK219" s="61">
        <v>0</v>
      </c>
      <c r="AL219" s="61">
        <v>0</v>
      </c>
      <c r="AM219" s="61">
        <v>0</v>
      </c>
      <c r="AN219" s="61">
        <v>0</v>
      </c>
      <c r="AO219" s="62">
        <v>0</v>
      </c>
      <c r="AP219" s="62">
        <v>0</v>
      </c>
      <c r="AQ219" s="62">
        <v>0</v>
      </c>
      <c r="AR219" s="62">
        <v>0</v>
      </c>
      <c r="AS219" s="62">
        <v>0</v>
      </c>
      <c r="AT219" s="97">
        <f t="shared" si="158"/>
        <v>1.7260009999999999E-2</v>
      </c>
      <c r="AU219" s="62">
        <v>0</v>
      </c>
      <c r="AV219" s="62">
        <v>1.063152E-2</v>
      </c>
      <c r="AW219" s="62">
        <v>6.6284899999999999E-3</v>
      </c>
      <c r="AX219" s="62">
        <v>0</v>
      </c>
      <c r="AY219" s="62" t="s">
        <v>97</v>
      </c>
      <c r="AZ219" s="62" t="s">
        <v>97</v>
      </c>
      <c r="BA219" s="62" t="s">
        <v>97</v>
      </c>
      <c r="BB219" s="62" t="s">
        <v>97</v>
      </c>
      <c r="BC219" s="62" t="s">
        <v>97</v>
      </c>
    </row>
    <row r="220" spans="1:55" ht="21.75" customHeight="1" x14ac:dyDescent="0.25">
      <c r="A220" s="84" t="s">
        <v>56</v>
      </c>
      <c r="B220" s="64" t="s">
        <v>668</v>
      </c>
      <c r="C220" s="65" t="s">
        <v>669</v>
      </c>
      <c r="D220" s="110">
        <v>0</v>
      </c>
      <c r="E220" s="61">
        <f t="shared" si="142"/>
        <v>6.853764E-3</v>
      </c>
      <c r="F220" s="61">
        <f t="shared" si="143"/>
        <v>0</v>
      </c>
      <c r="G220" s="61">
        <f t="shared" si="144"/>
        <v>2.197212E-3</v>
      </c>
      <c r="H220" s="61">
        <f t="shared" si="145"/>
        <v>4.6565519999999996E-3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2">
        <f t="shared" si="157"/>
        <v>6.853764E-3</v>
      </c>
      <c r="U220" s="62">
        <v>0</v>
      </c>
      <c r="V220" s="62">
        <v>2.197212E-3</v>
      </c>
      <c r="W220" s="62">
        <v>4.6565519999999996E-3</v>
      </c>
      <c r="X220" s="62">
        <v>0</v>
      </c>
      <c r="Y220" s="62" t="s">
        <v>97</v>
      </c>
      <c r="Z220" s="62" t="s">
        <v>97</v>
      </c>
      <c r="AA220" s="62" t="s">
        <v>97</v>
      </c>
      <c r="AB220" s="62" t="s">
        <v>97</v>
      </c>
      <c r="AC220" s="62" t="s">
        <v>97</v>
      </c>
      <c r="AD220" s="61">
        <v>0</v>
      </c>
      <c r="AE220" s="61">
        <f t="shared" si="147"/>
        <v>5.7114699999999997E-3</v>
      </c>
      <c r="AF220" s="61">
        <f t="shared" si="147"/>
        <v>0</v>
      </c>
      <c r="AG220" s="61">
        <f t="shared" si="147"/>
        <v>1.8310100000000001E-3</v>
      </c>
      <c r="AH220" s="61">
        <f t="shared" si="146"/>
        <v>3.8804599999999996E-3</v>
      </c>
      <c r="AI220" s="61">
        <f t="shared" si="140"/>
        <v>0</v>
      </c>
      <c r="AJ220" s="61">
        <v>0</v>
      </c>
      <c r="AK220" s="61">
        <v>0</v>
      </c>
      <c r="AL220" s="61">
        <v>0</v>
      </c>
      <c r="AM220" s="61">
        <v>0</v>
      </c>
      <c r="AN220" s="61">
        <v>0</v>
      </c>
      <c r="AO220" s="62">
        <v>0</v>
      </c>
      <c r="AP220" s="62">
        <v>0</v>
      </c>
      <c r="AQ220" s="62">
        <v>0</v>
      </c>
      <c r="AR220" s="62">
        <v>0</v>
      </c>
      <c r="AS220" s="62">
        <v>0</v>
      </c>
      <c r="AT220" s="97">
        <f t="shared" si="158"/>
        <v>5.7114699999999997E-3</v>
      </c>
      <c r="AU220" s="62">
        <v>0</v>
      </c>
      <c r="AV220" s="62">
        <v>1.8310100000000001E-3</v>
      </c>
      <c r="AW220" s="62">
        <v>3.8804599999999996E-3</v>
      </c>
      <c r="AX220" s="62">
        <v>0</v>
      </c>
      <c r="AY220" s="62" t="s">
        <v>97</v>
      </c>
      <c r="AZ220" s="62" t="s">
        <v>97</v>
      </c>
      <c r="BA220" s="62" t="s">
        <v>97</v>
      </c>
      <c r="BB220" s="62" t="s">
        <v>97</v>
      </c>
      <c r="BC220" s="62" t="s">
        <v>97</v>
      </c>
    </row>
    <row r="221" spans="1:55" ht="52.5" customHeight="1" x14ac:dyDescent="0.25">
      <c r="A221" s="84" t="s">
        <v>56</v>
      </c>
      <c r="B221" s="64" t="s">
        <v>236</v>
      </c>
      <c r="C221" s="65" t="s">
        <v>237</v>
      </c>
      <c r="D221" s="110">
        <v>3.1496124120000006</v>
      </c>
      <c r="E221" s="61">
        <f t="shared" si="142"/>
        <v>0</v>
      </c>
      <c r="F221" s="61">
        <f t="shared" si="143"/>
        <v>0</v>
      </c>
      <c r="G221" s="61">
        <f t="shared" si="144"/>
        <v>0</v>
      </c>
      <c r="H221" s="61">
        <f t="shared" si="145"/>
        <v>0</v>
      </c>
      <c r="I221" s="61">
        <v>0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2">
        <f t="shared" si="157"/>
        <v>0</v>
      </c>
      <c r="U221" s="62">
        <v>0</v>
      </c>
      <c r="V221" s="62">
        <v>0</v>
      </c>
      <c r="W221" s="62">
        <v>0</v>
      </c>
      <c r="X221" s="62">
        <v>0</v>
      </c>
      <c r="Y221" s="62" t="s">
        <v>97</v>
      </c>
      <c r="Z221" s="62" t="s">
        <v>97</v>
      </c>
      <c r="AA221" s="62" t="s">
        <v>97</v>
      </c>
      <c r="AB221" s="62" t="s">
        <v>97</v>
      </c>
      <c r="AC221" s="62" t="s">
        <v>97</v>
      </c>
      <c r="AD221" s="61">
        <v>2.6246779999999998</v>
      </c>
      <c r="AE221" s="61">
        <f t="shared" si="147"/>
        <v>0</v>
      </c>
      <c r="AF221" s="61">
        <f t="shared" si="147"/>
        <v>0</v>
      </c>
      <c r="AG221" s="61">
        <f t="shared" si="147"/>
        <v>0</v>
      </c>
      <c r="AH221" s="61">
        <f t="shared" si="146"/>
        <v>0</v>
      </c>
      <c r="AI221" s="61">
        <f t="shared" si="140"/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0</v>
      </c>
      <c r="AO221" s="61">
        <v>0</v>
      </c>
      <c r="AP221" s="61">
        <v>0</v>
      </c>
      <c r="AQ221" s="61">
        <v>0</v>
      </c>
      <c r="AR221" s="61">
        <v>0</v>
      </c>
      <c r="AS221" s="61">
        <v>0</v>
      </c>
      <c r="AT221" s="97">
        <f t="shared" si="158"/>
        <v>0</v>
      </c>
      <c r="AU221" s="62">
        <v>0</v>
      </c>
      <c r="AV221" s="62">
        <v>0</v>
      </c>
      <c r="AW221" s="62">
        <v>0</v>
      </c>
      <c r="AX221" s="62">
        <v>0</v>
      </c>
      <c r="AY221" s="62" t="s">
        <v>97</v>
      </c>
      <c r="AZ221" s="62" t="s">
        <v>97</v>
      </c>
      <c r="BA221" s="62" t="s">
        <v>97</v>
      </c>
      <c r="BB221" s="62" t="s">
        <v>97</v>
      </c>
      <c r="BC221" s="62" t="s">
        <v>97</v>
      </c>
    </row>
    <row r="222" spans="1:55" ht="27.75" customHeight="1" x14ac:dyDescent="0.25">
      <c r="A222" s="84" t="s">
        <v>56</v>
      </c>
      <c r="B222" s="64" t="s">
        <v>406</v>
      </c>
      <c r="C222" s="65" t="s">
        <v>407</v>
      </c>
      <c r="D222" s="110">
        <v>0</v>
      </c>
      <c r="E222" s="61">
        <f t="shared" si="142"/>
        <v>5.881194E-2</v>
      </c>
      <c r="F222" s="61">
        <f t="shared" si="143"/>
        <v>0</v>
      </c>
      <c r="G222" s="61">
        <f t="shared" si="144"/>
        <v>1.3801116E-2</v>
      </c>
      <c r="H222" s="61">
        <f t="shared" si="145"/>
        <v>4.5010823999999998E-2</v>
      </c>
      <c r="I222" s="61">
        <v>0</v>
      </c>
      <c r="J222" s="61">
        <v>5.881194E-2</v>
      </c>
      <c r="K222" s="61">
        <v>0</v>
      </c>
      <c r="L222" s="61">
        <v>1.3801116E-2</v>
      </c>
      <c r="M222" s="61">
        <v>4.5010823999999998E-2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2">
        <f t="shared" si="157"/>
        <v>0</v>
      </c>
      <c r="U222" s="62">
        <v>0</v>
      </c>
      <c r="V222" s="62">
        <v>0</v>
      </c>
      <c r="W222" s="62">
        <v>0</v>
      </c>
      <c r="X222" s="62">
        <v>0</v>
      </c>
      <c r="Y222" s="62" t="s">
        <v>97</v>
      </c>
      <c r="Z222" s="62" t="s">
        <v>97</v>
      </c>
      <c r="AA222" s="62" t="s">
        <v>97</v>
      </c>
      <c r="AB222" s="62" t="s">
        <v>97</v>
      </c>
      <c r="AC222" s="62" t="s">
        <v>97</v>
      </c>
      <c r="AD222" s="61">
        <v>0</v>
      </c>
      <c r="AE222" s="61">
        <f t="shared" si="147"/>
        <v>4.9009949999999997E-2</v>
      </c>
      <c r="AF222" s="61">
        <f t="shared" si="147"/>
        <v>0</v>
      </c>
      <c r="AG222" s="61">
        <f t="shared" si="147"/>
        <v>1.1500929999999999E-2</v>
      </c>
      <c r="AH222" s="61">
        <f t="shared" si="146"/>
        <v>3.7509019999999997E-2</v>
      </c>
      <c r="AI222" s="61">
        <f t="shared" si="140"/>
        <v>0</v>
      </c>
      <c r="AJ222" s="61">
        <v>4.9009949999999997E-2</v>
      </c>
      <c r="AK222" s="61">
        <v>0</v>
      </c>
      <c r="AL222" s="61">
        <v>1.1500929999999999E-2</v>
      </c>
      <c r="AM222" s="61">
        <v>3.7509019999999997E-2</v>
      </c>
      <c r="AN222" s="61">
        <v>0</v>
      </c>
      <c r="AO222" s="62">
        <v>0</v>
      </c>
      <c r="AP222" s="62">
        <v>0</v>
      </c>
      <c r="AQ222" s="62">
        <v>0</v>
      </c>
      <c r="AR222" s="62">
        <v>0</v>
      </c>
      <c r="AS222" s="62">
        <v>0</v>
      </c>
      <c r="AT222" s="97">
        <f t="shared" si="158"/>
        <v>0</v>
      </c>
      <c r="AU222" s="62">
        <v>0</v>
      </c>
      <c r="AV222" s="62">
        <v>0</v>
      </c>
      <c r="AW222" s="62">
        <v>0</v>
      </c>
      <c r="AX222" s="62">
        <v>0</v>
      </c>
      <c r="AY222" s="62" t="s">
        <v>97</v>
      </c>
      <c r="AZ222" s="62" t="s">
        <v>97</v>
      </c>
      <c r="BA222" s="62" t="s">
        <v>97</v>
      </c>
      <c r="BB222" s="62" t="s">
        <v>97</v>
      </c>
      <c r="BC222" s="62" t="s">
        <v>97</v>
      </c>
    </row>
    <row r="223" spans="1:55" ht="27.75" customHeight="1" x14ac:dyDescent="0.25">
      <c r="A223" s="84" t="s">
        <v>56</v>
      </c>
      <c r="B223" s="64" t="s">
        <v>408</v>
      </c>
      <c r="C223" s="65" t="s">
        <v>409</v>
      </c>
      <c r="D223" s="110">
        <v>0</v>
      </c>
      <c r="E223" s="61">
        <f t="shared" si="142"/>
        <v>5.0392811999999995E-2</v>
      </c>
      <c r="F223" s="61">
        <f t="shared" si="143"/>
        <v>0</v>
      </c>
      <c r="G223" s="61">
        <f t="shared" si="144"/>
        <v>1.3210151999999999E-2</v>
      </c>
      <c r="H223" s="61">
        <f t="shared" si="145"/>
        <v>3.7182659999999999E-2</v>
      </c>
      <c r="I223" s="61">
        <v>0</v>
      </c>
      <c r="J223" s="61">
        <v>5.0392811999999995E-2</v>
      </c>
      <c r="K223" s="61">
        <v>0</v>
      </c>
      <c r="L223" s="61">
        <v>1.3210151999999999E-2</v>
      </c>
      <c r="M223" s="61">
        <v>3.7182659999999999E-2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2">
        <f t="shared" si="157"/>
        <v>0</v>
      </c>
      <c r="U223" s="62">
        <v>0</v>
      </c>
      <c r="V223" s="62">
        <v>0</v>
      </c>
      <c r="W223" s="62">
        <v>0</v>
      </c>
      <c r="X223" s="62">
        <v>0</v>
      </c>
      <c r="Y223" s="62" t="s">
        <v>97</v>
      </c>
      <c r="Z223" s="62" t="s">
        <v>97</v>
      </c>
      <c r="AA223" s="62" t="s">
        <v>97</v>
      </c>
      <c r="AB223" s="62" t="s">
        <v>97</v>
      </c>
      <c r="AC223" s="62" t="s">
        <v>97</v>
      </c>
      <c r="AD223" s="61">
        <v>0</v>
      </c>
      <c r="AE223" s="61">
        <f t="shared" si="147"/>
        <v>4.1994009999999998E-2</v>
      </c>
      <c r="AF223" s="61">
        <f t="shared" si="147"/>
        <v>0</v>
      </c>
      <c r="AG223" s="61">
        <f t="shared" si="147"/>
        <v>1.1008459999999999E-2</v>
      </c>
      <c r="AH223" s="61">
        <f t="shared" si="146"/>
        <v>3.0985550000000001E-2</v>
      </c>
      <c r="AI223" s="61">
        <f t="shared" si="146"/>
        <v>0</v>
      </c>
      <c r="AJ223" s="61">
        <v>4.1994009999999998E-2</v>
      </c>
      <c r="AK223" s="61">
        <v>0</v>
      </c>
      <c r="AL223" s="61">
        <v>1.1008459999999999E-2</v>
      </c>
      <c r="AM223" s="61">
        <v>3.0985550000000001E-2</v>
      </c>
      <c r="AN223" s="61">
        <v>0</v>
      </c>
      <c r="AO223" s="62">
        <v>0</v>
      </c>
      <c r="AP223" s="62">
        <v>0</v>
      </c>
      <c r="AQ223" s="62">
        <v>0</v>
      </c>
      <c r="AR223" s="62">
        <v>0</v>
      </c>
      <c r="AS223" s="62">
        <v>0</v>
      </c>
      <c r="AT223" s="97">
        <f t="shared" si="158"/>
        <v>0</v>
      </c>
      <c r="AU223" s="62">
        <v>0</v>
      </c>
      <c r="AV223" s="62">
        <v>0</v>
      </c>
      <c r="AW223" s="62">
        <v>0</v>
      </c>
      <c r="AX223" s="62">
        <v>0</v>
      </c>
      <c r="AY223" s="62" t="s">
        <v>97</v>
      </c>
      <c r="AZ223" s="62" t="s">
        <v>97</v>
      </c>
      <c r="BA223" s="62" t="s">
        <v>97</v>
      </c>
      <c r="BB223" s="62" t="s">
        <v>97</v>
      </c>
      <c r="BC223" s="62" t="s">
        <v>97</v>
      </c>
    </row>
    <row r="224" spans="1:55" ht="27.75" customHeight="1" x14ac:dyDescent="0.25">
      <c r="A224" s="84" t="s">
        <v>56</v>
      </c>
      <c r="B224" s="64" t="s">
        <v>508</v>
      </c>
      <c r="C224" s="65" t="s">
        <v>509</v>
      </c>
      <c r="D224" s="110">
        <v>0</v>
      </c>
      <c r="E224" s="61">
        <f t="shared" si="142"/>
        <v>0</v>
      </c>
      <c r="F224" s="61">
        <f t="shared" si="143"/>
        <v>0</v>
      </c>
      <c r="G224" s="61">
        <f t="shared" si="144"/>
        <v>0</v>
      </c>
      <c r="H224" s="61">
        <f t="shared" si="145"/>
        <v>0</v>
      </c>
      <c r="I224" s="61">
        <v>0</v>
      </c>
      <c r="J224" s="61">
        <v>0</v>
      </c>
      <c r="K224" s="61">
        <v>0</v>
      </c>
      <c r="L224" s="61">
        <v>0</v>
      </c>
      <c r="M224" s="61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2">
        <f t="shared" si="157"/>
        <v>0</v>
      </c>
      <c r="U224" s="62">
        <v>0</v>
      </c>
      <c r="V224" s="62">
        <v>0</v>
      </c>
      <c r="W224" s="62">
        <v>0</v>
      </c>
      <c r="X224" s="62">
        <v>0</v>
      </c>
      <c r="Y224" s="62" t="s">
        <v>97</v>
      </c>
      <c r="Z224" s="62" t="s">
        <v>97</v>
      </c>
      <c r="AA224" s="62" t="s">
        <v>97</v>
      </c>
      <c r="AB224" s="62" t="s">
        <v>97</v>
      </c>
      <c r="AC224" s="62" t="s">
        <v>97</v>
      </c>
      <c r="AD224" s="61">
        <v>0</v>
      </c>
      <c r="AE224" s="61">
        <f t="shared" si="147"/>
        <v>0</v>
      </c>
      <c r="AF224" s="61">
        <f t="shared" si="147"/>
        <v>0</v>
      </c>
      <c r="AG224" s="61">
        <f t="shared" si="147"/>
        <v>0</v>
      </c>
      <c r="AH224" s="61">
        <f t="shared" si="146"/>
        <v>0</v>
      </c>
      <c r="AI224" s="61">
        <f t="shared" si="146"/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0</v>
      </c>
      <c r="AO224" s="62">
        <v>0</v>
      </c>
      <c r="AP224" s="62">
        <v>0</v>
      </c>
      <c r="AQ224" s="62">
        <v>0</v>
      </c>
      <c r="AR224" s="62">
        <v>0</v>
      </c>
      <c r="AS224" s="62">
        <v>0</v>
      </c>
      <c r="AT224" s="97">
        <f t="shared" si="158"/>
        <v>0</v>
      </c>
      <c r="AU224" s="62">
        <v>0</v>
      </c>
      <c r="AV224" s="62">
        <v>0</v>
      </c>
      <c r="AW224" s="62">
        <v>0</v>
      </c>
      <c r="AX224" s="62">
        <v>0</v>
      </c>
      <c r="AY224" s="62" t="s">
        <v>97</v>
      </c>
      <c r="AZ224" s="62" t="s">
        <v>97</v>
      </c>
      <c r="BA224" s="62" t="s">
        <v>97</v>
      </c>
      <c r="BB224" s="62" t="s">
        <v>97</v>
      </c>
      <c r="BC224" s="62" t="s">
        <v>97</v>
      </c>
    </row>
    <row r="225" spans="1:55" ht="27.75" customHeight="1" x14ac:dyDescent="0.25">
      <c r="A225" s="84" t="s">
        <v>56</v>
      </c>
      <c r="B225" s="64" t="s">
        <v>670</v>
      </c>
      <c r="C225" s="65" t="s">
        <v>671</v>
      </c>
      <c r="D225" s="110">
        <v>0</v>
      </c>
      <c r="E225" s="61">
        <f t="shared" si="142"/>
        <v>4.8076259999999996E-2</v>
      </c>
      <c r="F225" s="61">
        <f t="shared" si="143"/>
        <v>0</v>
      </c>
      <c r="G225" s="61">
        <f t="shared" si="144"/>
        <v>6.0841319999999999E-3</v>
      </c>
      <c r="H225" s="61">
        <f t="shared" si="145"/>
        <v>4.1992127999999997E-2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62">
        <f t="shared" si="157"/>
        <v>4.8076259999999996E-2</v>
      </c>
      <c r="U225" s="62">
        <v>0</v>
      </c>
      <c r="V225" s="62">
        <v>6.0841319999999999E-3</v>
      </c>
      <c r="W225" s="62">
        <v>4.1992127999999997E-2</v>
      </c>
      <c r="X225" s="62">
        <v>0</v>
      </c>
      <c r="Y225" s="62" t="s">
        <v>97</v>
      </c>
      <c r="Z225" s="62" t="s">
        <v>97</v>
      </c>
      <c r="AA225" s="62" t="s">
        <v>97</v>
      </c>
      <c r="AB225" s="62" t="s">
        <v>97</v>
      </c>
      <c r="AC225" s="62" t="s">
        <v>97</v>
      </c>
      <c r="AD225" s="61">
        <v>0</v>
      </c>
      <c r="AE225" s="61">
        <f t="shared" si="147"/>
        <v>4.0063550000000003E-2</v>
      </c>
      <c r="AF225" s="61">
        <f t="shared" si="147"/>
        <v>0</v>
      </c>
      <c r="AG225" s="61">
        <f t="shared" si="147"/>
        <v>5.0701100000000001E-3</v>
      </c>
      <c r="AH225" s="61">
        <f t="shared" si="146"/>
        <v>3.4993440000000001E-2</v>
      </c>
      <c r="AI225" s="61">
        <f t="shared" si="146"/>
        <v>0</v>
      </c>
      <c r="AJ225" s="61">
        <v>0</v>
      </c>
      <c r="AK225" s="61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0</v>
      </c>
      <c r="AQ225" s="61">
        <v>0</v>
      </c>
      <c r="AR225" s="61">
        <v>0</v>
      </c>
      <c r="AS225" s="61">
        <v>0</v>
      </c>
      <c r="AT225" s="97">
        <f t="shared" si="158"/>
        <v>4.0063550000000003E-2</v>
      </c>
      <c r="AU225" s="62">
        <v>0</v>
      </c>
      <c r="AV225" s="62">
        <v>5.0701100000000001E-3</v>
      </c>
      <c r="AW225" s="62">
        <v>3.4993440000000001E-2</v>
      </c>
      <c r="AX225" s="62">
        <v>0</v>
      </c>
      <c r="AY225" s="62" t="s">
        <v>97</v>
      </c>
      <c r="AZ225" s="62" t="s">
        <v>97</v>
      </c>
      <c r="BA225" s="62" t="s">
        <v>97</v>
      </c>
      <c r="BB225" s="62" t="s">
        <v>97</v>
      </c>
      <c r="BC225" s="62" t="s">
        <v>97</v>
      </c>
    </row>
    <row r="226" spans="1:55" ht="27.75" customHeight="1" x14ac:dyDescent="0.25">
      <c r="A226" s="84" t="s">
        <v>56</v>
      </c>
      <c r="B226" s="64" t="s">
        <v>672</v>
      </c>
      <c r="C226" s="65" t="s">
        <v>673</v>
      </c>
      <c r="D226" s="110">
        <v>0</v>
      </c>
      <c r="E226" s="61">
        <f t="shared" si="142"/>
        <v>2.1853715999999995E-2</v>
      </c>
      <c r="F226" s="61">
        <f t="shared" si="143"/>
        <v>0</v>
      </c>
      <c r="G226" s="61">
        <f t="shared" si="144"/>
        <v>2.9613239999999996E-3</v>
      </c>
      <c r="H226" s="61">
        <f t="shared" si="145"/>
        <v>1.8892391999999997E-2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62">
        <f t="shared" si="157"/>
        <v>2.1853715999999995E-2</v>
      </c>
      <c r="U226" s="62">
        <v>0</v>
      </c>
      <c r="V226" s="62">
        <v>2.9613239999999996E-3</v>
      </c>
      <c r="W226" s="62">
        <v>1.8892391999999997E-2</v>
      </c>
      <c r="X226" s="62">
        <v>0</v>
      </c>
      <c r="Y226" s="62" t="s">
        <v>97</v>
      </c>
      <c r="Z226" s="62" t="s">
        <v>97</v>
      </c>
      <c r="AA226" s="62" t="s">
        <v>97</v>
      </c>
      <c r="AB226" s="62" t="s">
        <v>97</v>
      </c>
      <c r="AC226" s="62" t="s">
        <v>97</v>
      </c>
      <c r="AD226" s="61">
        <v>0</v>
      </c>
      <c r="AE226" s="61">
        <f t="shared" si="147"/>
        <v>1.8211430000000001E-2</v>
      </c>
      <c r="AF226" s="61">
        <f t="shared" si="147"/>
        <v>0</v>
      </c>
      <c r="AG226" s="61">
        <f t="shared" si="147"/>
        <v>2.4677699999999998E-3</v>
      </c>
      <c r="AH226" s="61">
        <f t="shared" si="146"/>
        <v>1.574366E-2</v>
      </c>
      <c r="AI226" s="61">
        <f t="shared" si="146"/>
        <v>0</v>
      </c>
      <c r="AJ226" s="61">
        <v>0</v>
      </c>
      <c r="AK226" s="61">
        <v>0</v>
      </c>
      <c r="AL226" s="61">
        <v>0</v>
      </c>
      <c r="AM226" s="61">
        <v>0</v>
      </c>
      <c r="AN226" s="61">
        <v>0</v>
      </c>
      <c r="AO226" s="62">
        <v>0</v>
      </c>
      <c r="AP226" s="62">
        <v>0</v>
      </c>
      <c r="AQ226" s="62">
        <v>0</v>
      </c>
      <c r="AR226" s="62">
        <v>0</v>
      </c>
      <c r="AS226" s="62">
        <v>0</v>
      </c>
      <c r="AT226" s="97">
        <f t="shared" si="158"/>
        <v>1.8211430000000001E-2</v>
      </c>
      <c r="AU226" s="62">
        <v>0</v>
      </c>
      <c r="AV226" s="62">
        <v>2.4677699999999998E-3</v>
      </c>
      <c r="AW226" s="62">
        <v>1.574366E-2</v>
      </c>
      <c r="AX226" s="62">
        <v>0</v>
      </c>
      <c r="AY226" s="62" t="s">
        <v>97</v>
      </c>
      <c r="AZ226" s="62" t="s">
        <v>97</v>
      </c>
      <c r="BA226" s="62" t="s">
        <v>97</v>
      </c>
      <c r="BB226" s="62" t="s">
        <v>97</v>
      </c>
      <c r="BC226" s="62" t="s">
        <v>97</v>
      </c>
    </row>
    <row r="227" spans="1:55" ht="27.75" customHeight="1" x14ac:dyDescent="0.25">
      <c r="A227" s="84" t="s">
        <v>56</v>
      </c>
      <c r="B227" s="64" t="s">
        <v>674</v>
      </c>
      <c r="C227" s="65" t="s">
        <v>675</v>
      </c>
      <c r="D227" s="110">
        <v>0</v>
      </c>
      <c r="E227" s="61">
        <f t="shared" ref="E227:E290" si="159">J227+O227+T227</f>
        <v>2.3155535999999997E-2</v>
      </c>
      <c r="F227" s="61">
        <f t="shared" ref="F227:F290" si="160">K227+P227+U227</f>
        <v>0</v>
      </c>
      <c r="G227" s="61">
        <f t="shared" ref="G227:G290" si="161">L227+Q227+V227</f>
        <v>4.4420040000000003E-3</v>
      </c>
      <c r="H227" s="61">
        <f t="shared" ref="H227:H290" si="162">M227+R227+W227</f>
        <v>1.8713531999999998E-2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62">
        <f t="shared" si="157"/>
        <v>2.3155535999999997E-2</v>
      </c>
      <c r="U227" s="62">
        <v>0</v>
      </c>
      <c r="V227" s="62">
        <v>4.4420040000000003E-3</v>
      </c>
      <c r="W227" s="62">
        <v>1.8713531999999998E-2</v>
      </c>
      <c r="X227" s="62">
        <v>0</v>
      </c>
      <c r="Y227" s="62" t="s">
        <v>97</v>
      </c>
      <c r="Z227" s="62" t="s">
        <v>97</v>
      </c>
      <c r="AA227" s="62" t="s">
        <v>97</v>
      </c>
      <c r="AB227" s="62" t="s">
        <v>97</v>
      </c>
      <c r="AC227" s="62" t="s">
        <v>97</v>
      </c>
      <c r="AD227" s="61">
        <v>0</v>
      </c>
      <c r="AE227" s="61">
        <f t="shared" si="147"/>
        <v>1.9296279999999999E-2</v>
      </c>
      <c r="AF227" s="61">
        <f t="shared" si="147"/>
        <v>0</v>
      </c>
      <c r="AG227" s="61">
        <f t="shared" si="147"/>
        <v>3.7016700000000002E-3</v>
      </c>
      <c r="AH227" s="61">
        <f t="shared" si="147"/>
        <v>1.559461E-2</v>
      </c>
      <c r="AI227" s="61">
        <f t="shared" si="147"/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0</v>
      </c>
      <c r="AO227" s="62">
        <v>0</v>
      </c>
      <c r="AP227" s="62">
        <v>0</v>
      </c>
      <c r="AQ227" s="62">
        <v>0</v>
      </c>
      <c r="AR227" s="62">
        <v>0</v>
      </c>
      <c r="AS227" s="62">
        <v>0</v>
      </c>
      <c r="AT227" s="97">
        <f t="shared" si="158"/>
        <v>1.9296279999999999E-2</v>
      </c>
      <c r="AU227" s="62">
        <v>0</v>
      </c>
      <c r="AV227" s="62">
        <v>3.7016700000000002E-3</v>
      </c>
      <c r="AW227" s="62">
        <v>1.559461E-2</v>
      </c>
      <c r="AX227" s="62">
        <v>0</v>
      </c>
      <c r="AY227" s="62" t="s">
        <v>97</v>
      </c>
      <c r="AZ227" s="62" t="s">
        <v>97</v>
      </c>
      <c r="BA227" s="62" t="s">
        <v>97</v>
      </c>
      <c r="BB227" s="62" t="s">
        <v>97</v>
      </c>
      <c r="BC227" s="62" t="s">
        <v>97</v>
      </c>
    </row>
    <row r="228" spans="1:55" ht="27.75" customHeight="1" x14ac:dyDescent="0.25">
      <c r="A228" s="84" t="s">
        <v>56</v>
      </c>
      <c r="B228" s="64" t="s">
        <v>676</v>
      </c>
      <c r="C228" s="65" t="s">
        <v>677</v>
      </c>
      <c r="D228" s="110">
        <v>0</v>
      </c>
      <c r="E228" s="61">
        <f t="shared" si="159"/>
        <v>3.0983304E-2</v>
      </c>
      <c r="F228" s="61">
        <f t="shared" si="160"/>
        <v>0</v>
      </c>
      <c r="G228" s="61">
        <f t="shared" si="161"/>
        <v>8.1630599999999998E-3</v>
      </c>
      <c r="H228" s="61">
        <f t="shared" si="162"/>
        <v>2.2820244E-2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0</v>
      </c>
      <c r="R228" s="78">
        <v>0</v>
      </c>
      <c r="S228" s="78">
        <v>0</v>
      </c>
      <c r="T228" s="62">
        <f t="shared" si="157"/>
        <v>3.0983304E-2</v>
      </c>
      <c r="U228" s="62">
        <v>0</v>
      </c>
      <c r="V228" s="62">
        <v>8.1630599999999998E-3</v>
      </c>
      <c r="W228" s="62">
        <v>2.2820244E-2</v>
      </c>
      <c r="X228" s="62">
        <v>0</v>
      </c>
      <c r="Y228" s="62" t="s">
        <v>97</v>
      </c>
      <c r="Z228" s="62" t="s">
        <v>97</v>
      </c>
      <c r="AA228" s="62" t="s">
        <v>97</v>
      </c>
      <c r="AB228" s="62" t="s">
        <v>97</v>
      </c>
      <c r="AC228" s="62" t="s">
        <v>97</v>
      </c>
      <c r="AD228" s="61">
        <v>0</v>
      </c>
      <c r="AE228" s="61">
        <f t="shared" ref="AE228:AH291" si="163">AJ228+AO228+AT228</f>
        <v>2.5819420000000003E-2</v>
      </c>
      <c r="AF228" s="61">
        <f t="shared" si="163"/>
        <v>0</v>
      </c>
      <c r="AG228" s="61">
        <f t="shared" si="163"/>
        <v>6.8025500000000001E-3</v>
      </c>
      <c r="AH228" s="61">
        <f t="shared" si="163"/>
        <v>1.9016870000000002E-2</v>
      </c>
      <c r="AI228" s="61">
        <f t="shared" ref="AI228:AI291" si="164">AN228+AS228+AX228</f>
        <v>0</v>
      </c>
      <c r="AJ228" s="61">
        <v>0</v>
      </c>
      <c r="AK228" s="61">
        <v>0</v>
      </c>
      <c r="AL228" s="61">
        <v>0</v>
      </c>
      <c r="AM228" s="61">
        <v>0</v>
      </c>
      <c r="AN228" s="61">
        <v>0</v>
      </c>
      <c r="AO228" s="62">
        <v>0</v>
      </c>
      <c r="AP228" s="62">
        <v>0</v>
      </c>
      <c r="AQ228" s="62">
        <v>0</v>
      </c>
      <c r="AR228" s="62">
        <v>0</v>
      </c>
      <c r="AS228" s="62">
        <v>0</v>
      </c>
      <c r="AT228" s="97">
        <f t="shared" si="158"/>
        <v>2.5819420000000003E-2</v>
      </c>
      <c r="AU228" s="62">
        <v>0</v>
      </c>
      <c r="AV228" s="62">
        <v>6.8025500000000001E-3</v>
      </c>
      <c r="AW228" s="62">
        <v>1.9016870000000002E-2</v>
      </c>
      <c r="AX228" s="62">
        <v>0</v>
      </c>
      <c r="AY228" s="62" t="s">
        <v>97</v>
      </c>
      <c r="AZ228" s="62" t="s">
        <v>97</v>
      </c>
      <c r="BA228" s="62" t="s">
        <v>97</v>
      </c>
      <c r="BB228" s="62" t="s">
        <v>97</v>
      </c>
      <c r="BC228" s="62" t="s">
        <v>97</v>
      </c>
    </row>
    <row r="229" spans="1:55" ht="36.75" customHeight="1" x14ac:dyDescent="0.25">
      <c r="A229" s="17" t="s">
        <v>57</v>
      </c>
      <c r="B229" s="18" t="s">
        <v>238</v>
      </c>
      <c r="C229" s="19" t="s">
        <v>103</v>
      </c>
      <c r="D229" s="96">
        <f>D230</f>
        <v>109.06536373199999</v>
      </c>
      <c r="E229" s="21">
        <f t="shared" si="159"/>
        <v>22.412368956000002</v>
      </c>
      <c r="F229" s="21">
        <f t="shared" si="160"/>
        <v>0.7211786280000001</v>
      </c>
      <c r="G229" s="21">
        <f t="shared" si="161"/>
        <v>9.5691022319999988</v>
      </c>
      <c r="H229" s="21">
        <f t="shared" si="162"/>
        <v>12.122088095999999</v>
      </c>
      <c r="I229" s="56">
        <f t="shared" ref="I229:X229" si="165">I230</f>
        <v>0</v>
      </c>
      <c r="J229" s="56">
        <f t="shared" si="165"/>
        <v>3.5275608840000006</v>
      </c>
      <c r="K229" s="56">
        <f t="shared" si="165"/>
        <v>0.141407064</v>
      </c>
      <c r="L229" s="56">
        <f t="shared" si="165"/>
        <v>1.6791900359999996</v>
      </c>
      <c r="M229" s="56">
        <f t="shared" si="165"/>
        <v>1.706963784</v>
      </c>
      <c r="N229" s="56">
        <f t="shared" si="165"/>
        <v>0</v>
      </c>
      <c r="O229" s="56">
        <f t="shared" si="165"/>
        <v>9.5725013760000035</v>
      </c>
      <c r="P229" s="56">
        <f t="shared" si="165"/>
        <v>0.36572908800000004</v>
      </c>
      <c r="Q229" s="56">
        <f t="shared" si="165"/>
        <v>3.6730732079999999</v>
      </c>
      <c r="R229" s="56">
        <f t="shared" si="165"/>
        <v>5.5336990799999981</v>
      </c>
      <c r="S229" s="56">
        <f t="shared" si="165"/>
        <v>0</v>
      </c>
      <c r="T229" s="22">
        <f t="shared" si="165"/>
        <v>9.3123066959999985</v>
      </c>
      <c r="U229" s="22">
        <f t="shared" si="165"/>
        <v>0.21404247600000004</v>
      </c>
      <c r="V229" s="22">
        <f t="shared" si="165"/>
        <v>4.2168389879999992</v>
      </c>
      <c r="W229" s="22">
        <f t="shared" si="165"/>
        <v>4.8814252319999998</v>
      </c>
      <c r="X229" s="22">
        <f t="shared" si="165"/>
        <v>0</v>
      </c>
      <c r="Y229" s="22" t="s">
        <v>97</v>
      </c>
      <c r="Z229" s="22" t="s">
        <v>97</v>
      </c>
      <c r="AA229" s="22" t="s">
        <v>97</v>
      </c>
      <c r="AB229" s="22" t="s">
        <v>97</v>
      </c>
      <c r="AC229" s="22" t="s">
        <v>97</v>
      </c>
      <c r="AD229" s="21">
        <f>AD230</f>
        <v>90.887803109999993</v>
      </c>
      <c r="AE229" s="21">
        <f t="shared" si="163"/>
        <v>22.236707169999999</v>
      </c>
      <c r="AF229" s="21">
        <f t="shared" si="163"/>
        <v>0.55537616999999995</v>
      </c>
      <c r="AG229" s="21">
        <f t="shared" si="163"/>
        <v>11.579590920000001</v>
      </c>
      <c r="AH229" s="21">
        <f t="shared" si="163"/>
        <v>10.101740080000001</v>
      </c>
      <c r="AI229" s="21">
        <f t="shared" si="164"/>
        <v>0</v>
      </c>
      <c r="AJ229" s="21">
        <f t="shared" ref="AJ229:AJ260" si="166">AK229+AL229+AM229+AN229</f>
        <v>6.1870336900000007</v>
      </c>
      <c r="AK229" s="21">
        <v>0.1418452</v>
      </c>
      <c r="AL229" s="21">
        <v>4.7726072700000008</v>
      </c>
      <c r="AM229" s="21">
        <v>1.27258122</v>
      </c>
      <c r="AN229" s="21">
        <f>AN230</f>
        <v>0</v>
      </c>
      <c r="AO229" s="22">
        <f>AO230</f>
        <v>8.3423614999999973</v>
      </c>
      <c r="AP229" s="22">
        <f t="shared" ref="AP229:AX229" si="167">AP230</f>
        <v>0.25195591000000001</v>
      </c>
      <c r="AQ229" s="22">
        <f t="shared" si="167"/>
        <v>3.3291010899999995</v>
      </c>
      <c r="AR229" s="22">
        <f t="shared" si="167"/>
        <v>4.7613045000000005</v>
      </c>
      <c r="AS229" s="22">
        <f t="shared" si="167"/>
        <v>0</v>
      </c>
      <c r="AT229" s="95">
        <f t="shared" si="167"/>
        <v>7.707311980000001</v>
      </c>
      <c r="AU229" s="22">
        <f t="shared" si="167"/>
        <v>0.16157505999999999</v>
      </c>
      <c r="AV229" s="22">
        <f t="shared" si="167"/>
        <v>3.4778825600000003</v>
      </c>
      <c r="AW229" s="22">
        <f t="shared" si="167"/>
        <v>4.0678543600000001</v>
      </c>
      <c r="AX229" s="22">
        <f t="shared" si="167"/>
        <v>0</v>
      </c>
      <c r="AY229" s="22" t="s">
        <v>97</v>
      </c>
      <c r="AZ229" s="22" t="s">
        <v>97</v>
      </c>
      <c r="BA229" s="22" t="s">
        <v>97</v>
      </c>
      <c r="BB229" s="22" t="s">
        <v>97</v>
      </c>
      <c r="BC229" s="22" t="s">
        <v>97</v>
      </c>
    </row>
    <row r="230" spans="1:55" ht="23.25" customHeight="1" x14ac:dyDescent="0.25">
      <c r="A230" s="17" t="s">
        <v>239</v>
      </c>
      <c r="B230" s="18" t="s">
        <v>240</v>
      </c>
      <c r="C230" s="19" t="s">
        <v>103</v>
      </c>
      <c r="D230" s="96">
        <f>SUM(D231:D311)</f>
        <v>109.06536373199999</v>
      </c>
      <c r="E230" s="21">
        <f t="shared" si="159"/>
        <v>22.412368956000002</v>
      </c>
      <c r="F230" s="21">
        <f t="shared" si="160"/>
        <v>0.7211786280000001</v>
      </c>
      <c r="G230" s="21">
        <f t="shared" si="161"/>
        <v>9.5691022319999988</v>
      </c>
      <c r="H230" s="21">
        <f t="shared" si="162"/>
        <v>12.122088095999999</v>
      </c>
      <c r="I230" s="56">
        <f t="shared" ref="I230:X230" si="168">SUM(I231:I311)</f>
        <v>0</v>
      </c>
      <c r="J230" s="56">
        <f t="shared" si="168"/>
        <v>3.5275608840000006</v>
      </c>
      <c r="K230" s="56">
        <f t="shared" si="168"/>
        <v>0.141407064</v>
      </c>
      <c r="L230" s="56">
        <f t="shared" si="168"/>
        <v>1.6791900359999996</v>
      </c>
      <c r="M230" s="56">
        <f t="shared" si="168"/>
        <v>1.706963784</v>
      </c>
      <c r="N230" s="56">
        <f t="shared" si="168"/>
        <v>0</v>
      </c>
      <c r="O230" s="56">
        <f t="shared" si="168"/>
        <v>9.5725013760000035</v>
      </c>
      <c r="P230" s="56">
        <f t="shared" si="168"/>
        <v>0.36572908800000004</v>
      </c>
      <c r="Q230" s="56">
        <f t="shared" si="168"/>
        <v>3.6730732079999999</v>
      </c>
      <c r="R230" s="56">
        <f t="shared" si="168"/>
        <v>5.5336990799999981</v>
      </c>
      <c r="S230" s="56">
        <f t="shared" si="168"/>
        <v>0</v>
      </c>
      <c r="T230" s="56">
        <f t="shared" si="168"/>
        <v>9.3123066959999985</v>
      </c>
      <c r="U230" s="56">
        <f t="shared" si="168"/>
        <v>0.21404247600000004</v>
      </c>
      <c r="V230" s="56">
        <f t="shared" si="168"/>
        <v>4.2168389879999992</v>
      </c>
      <c r="W230" s="56">
        <f t="shared" si="168"/>
        <v>4.8814252319999998</v>
      </c>
      <c r="X230" s="56">
        <f t="shared" si="168"/>
        <v>0</v>
      </c>
      <c r="Y230" s="22" t="s">
        <v>97</v>
      </c>
      <c r="Z230" s="22" t="s">
        <v>97</v>
      </c>
      <c r="AA230" s="22" t="s">
        <v>97</v>
      </c>
      <c r="AB230" s="22" t="s">
        <v>97</v>
      </c>
      <c r="AC230" s="22" t="s">
        <v>97</v>
      </c>
      <c r="AD230" s="21">
        <f>SUM(AD231:AD308)</f>
        <v>90.887803109999993</v>
      </c>
      <c r="AE230" s="21">
        <f t="shared" si="163"/>
        <v>22.236707169999999</v>
      </c>
      <c r="AF230" s="21">
        <f t="shared" si="163"/>
        <v>0.55537616999999995</v>
      </c>
      <c r="AG230" s="21">
        <f t="shared" si="163"/>
        <v>11.579590920000001</v>
      </c>
      <c r="AH230" s="21">
        <f t="shared" si="163"/>
        <v>10.101740080000001</v>
      </c>
      <c r="AI230" s="21">
        <f t="shared" si="164"/>
        <v>0</v>
      </c>
      <c r="AJ230" s="21">
        <f t="shared" si="166"/>
        <v>6.1870336900000007</v>
      </c>
      <c r="AK230" s="21">
        <v>0.1418452</v>
      </c>
      <c r="AL230" s="21">
        <v>4.7726072700000008</v>
      </c>
      <c r="AM230" s="21">
        <v>1.27258122</v>
      </c>
      <c r="AN230" s="21">
        <f>SUM(AN231:AN296)</f>
        <v>0</v>
      </c>
      <c r="AO230" s="22">
        <f>SUM(AO231:AO308)</f>
        <v>8.3423614999999973</v>
      </c>
      <c r="AP230" s="22">
        <f>SUM(AP231:AP308)</f>
        <v>0.25195591000000001</v>
      </c>
      <c r="AQ230" s="22">
        <f>SUM(AQ231:AQ308)</f>
        <v>3.3291010899999995</v>
      </c>
      <c r="AR230" s="22">
        <f>SUM(AR231:AR308)</f>
        <v>4.7613045000000005</v>
      </c>
      <c r="AS230" s="22">
        <f>SUM(AS231:AS308)</f>
        <v>0</v>
      </c>
      <c r="AT230" s="95">
        <f>SUM(AT231:AT311)</f>
        <v>7.707311980000001</v>
      </c>
      <c r="AU230" s="22">
        <f t="shared" ref="AU230:AX230" si="169">SUM(AU231:AU311)</f>
        <v>0.16157505999999999</v>
      </c>
      <c r="AV230" s="22">
        <f t="shared" si="169"/>
        <v>3.4778825600000003</v>
      </c>
      <c r="AW230" s="22">
        <f t="shared" si="169"/>
        <v>4.0678543600000001</v>
      </c>
      <c r="AX230" s="22">
        <f t="shared" si="169"/>
        <v>0</v>
      </c>
      <c r="AY230" s="22" t="s">
        <v>97</v>
      </c>
      <c r="AZ230" s="22" t="s">
        <v>97</v>
      </c>
      <c r="BA230" s="22" t="s">
        <v>97</v>
      </c>
      <c r="BB230" s="22" t="s">
        <v>97</v>
      </c>
      <c r="BC230" s="22" t="s">
        <v>97</v>
      </c>
    </row>
    <row r="231" spans="1:55" ht="36.75" customHeight="1" x14ac:dyDescent="0.25">
      <c r="A231" s="73" t="s">
        <v>239</v>
      </c>
      <c r="B231" s="15" t="s">
        <v>445</v>
      </c>
      <c r="C231" s="74" t="s">
        <v>446</v>
      </c>
      <c r="D231" s="110">
        <v>0</v>
      </c>
      <c r="E231" s="61">
        <f t="shared" si="159"/>
        <v>0.17718924</v>
      </c>
      <c r="F231" s="61">
        <f t="shared" si="160"/>
        <v>0</v>
      </c>
      <c r="G231" s="61">
        <f t="shared" si="161"/>
        <v>0.10271189999999999</v>
      </c>
      <c r="H231" s="61">
        <f t="shared" si="162"/>
        <v>7.4477340000000003E-2</v>
      </c>
      <c r="I231" s="61">
        <f t="shared" ref="I231:I254" si="170">N231+S231</f>
        <v>0</v>
      </c>
      <c r="J231" s="61">
        <f t="shared" si="150"/>
        <v>0.17718924</v>
      </c>
      <c r="K231" s="61">
        <v>0</v>
      </c>
      <c r="L231" s="61">
        <v>0.10271189999999999</v>
      </c>
      <c r="M231" s="61">
        <v>7.4477340000000003E-2</v>
      </c>
      <c r="N231" s="61">
        <v>0</v>
      </c>
      <c r="O231" s="61">
        <f>P231+Q231+R231+S231</f>
        <v>0</v>
      </c>
      <c r="P231" s="61">
        <v>0</v>
      </c>
      <c r="Q231" s="61">
        <v>0</v>
      </c>
      <c r="R231" s="61">
        <v>0</v>
      </c>
      <c r="S231" s="61">
        <v>0</v>
      </c>
      <c r="T231" s="62">
        <f t="shared" ref="T231:T248" si="171">U231+V231+W231+X231</f>
        <v>0</v>
      </c>
      <c r="U231" s="62">
        <v>0</v>
      </c>
      <c r="V231" s="62">
        <v>0</v>
      </c>
      <c r="W231" s="62">
        <v>0</v>
      </c>
      <c r="X231" s="62">
        <v>0</v>
      </c>
      <c r="Y231" s="62" t="s">
        <v>97</v>
      </c>
      <c r="Z231" s="62" t="s">
        <v>97</v>
      </c>
      <c r="AA231" s="62" t="s">
        <v>97</v>
      </c>
      <c r="AB231" s="62" t="s">
        <v>97</v>
      </c>
      <c r="AC231" s="62" t="s">
        <v>97</v>
      </c>
      <c r="AD231" s="61">
        <v>0</v>
      </c>
      <c r="AE231" s="61">
        <f t="shared" si="163"/>
        <v>0.1476577</v>
      </c>
      <c r="AF231" s="61">
        <f t="shared" si="163"/>
        <v>0</v>
      </c>
      <c r="AG231" s="61">
        <f t="shared" si="163"/>
        <v>8.5593249999999996E-2</v>
      </c>
      <c r="AH231" s="61">
        <f t="shared" si="163"/>
        <v>6.206445E-2</v>
      </c>
      <c r="AI231" s="61">
        <f t="shared" si="164"/>
        <v>0</v>
      </c>
      <c r="AJ231" s="61">
        <f t="shared" si="166"/>
        <v>0.1476577</v>
      </c>
      <c r="AK231" s="61">
        <v>0</v>
      </c>
      <c r="AL231" s="61">
        <v>8.5593249999999996E-2</v>
      </c>
      <c r="AM231" s="61">
        <v>6.206445E-2</v>
      </c>
      <c r="AN231" s="61">
        <v>0</v>
      </c>
      <c r="AO231" s="62">
        <f>AP231+AQ231+AR231+AS231</f>
        <v>0</v>
      </c>
      <c r="AP231" s="62">
        <v>0</v>
      </c>
      <c r="AQ231" s="62">
        <v>0</v>
      </c>
      <c r="AR231" s="62">
        <v>0</v>
      </c>
      <c r="AS231" s="62">
        <v>0</v>
      </c>
      <c r="AT231" s="97">
        <f t="shared" ref="AT231:AT248" si="172">AU231+AV231+AW231+AX231</f>
        <v>0</v>
      </c>
      <c r="AU231" s="62">
        <v>0</v>
      </c>
      <c r="AV231" s="62">
        <v>0</v>
      </c>
      <c r="AW231" s="62">
        <v>0</v>
      </c>
      <c r="AX231" s="62">
        <v>0</v>
      </c>
      <c r="AY231" s="62" t="s">
        <v>97</v>
      </c>
      <c r="AZ231" s="62" t="s">
        <v>97</v>
      </c>
      <c r="BA231" s="62" t="s">
        <v>97</v>
      </c>
      <c r="BB231" s="62" t="s">
        <v>97</v>
      </c>
      <c r="BC231" s="62" t="s">
        <v>97</v>
      </c>
    </row>
    <row r="232" spans="1:55" ht="36.75" customHeight="1" x14ac:dyDescent="0.25">
      <c r="A232" s="57" t="s">
        <v>239</v>
      </c>
      <c r="B232" s="15" t="s">
        <v>447</v>
      </c>
      <c r="C232" s="83" t="s">
        <v>448</v>
      </c>
      <c r="D232" s="110">
        <v>0</v>
      </c>
      <c r="E232" s="61">
        <f t="shared" si="159"/>
        <v>0.47313257999999997</v>
      </c>
      <c r="F232" s="61">
        <f t="shared" si="160"/>
        <v>0</v>
      </c>
      <c r="G232" s="61">
        <f t="shared" si="161"/>
        <v>0.23547597599999998</v>
      </c>
      <c r="H232" s="61">
        <f t="shared" si="162"/>
        <v>0.23765660399999999</v>
      </c>
      <c r="I232" s="61">
        <f t="shared" si="170"/>
        <v>0</v>
      </c>
      <c r="J232" s="61">
        <f t="shared" si="150"/>
        <v>0.45022481999999997</v>
      </c>
      <c r="K232" s="61">
        <v>0</v>
      </c>
      <c r="L232" s="61">
        <v>0.22002021599999996</v>
      </c>
      <c r="M232" s="61">
        <v>0.23020460399999998</v>
      </c>
      <c r="N232" s="61">
        <v>0</v>
      </c>
      <c r="O232" s="61">
        <f t="shared" ref="O232:O239" si="173">P232+Q232+R232+S232</f>
        <v>2.2907759999999999E-2</v>
      </c>
      <c r="P232" s="61">
        <v>0</v>
      </c>
      <c r="Q232" s="61">
        <v>1.5455759999999999E-2</v>
      </c>
      <c r="R232" s="61">
        <v>7.4520000000000003E-3</v>
      </c>
      <c r="S232" s="61">
        <v>0</v>
      </c>
      <c r="T232" s="62">
        <f t="shared" si="171"/>
        <v>0</v>
      </c>
      <c r="U232" s="62">
        <v>0</v>
      </c>
      <c r="V232" s="62">
        <v>0</v>
      </c>
      <c r="W232" s="62">
        <v>0</v>
      </c>
      <c r="X232" s="62">
        <v>0</v>
      </c>
      <c r="Y232" s="62" t="s">
        <v>97</v>
      </c>
      <c r="Z232" s="62" t="s">
        <v>97</v>
      </c>
      <c r="AA232" s="62" t="s">
        <v>97</v>
      </c>
      <c r="AB232" s="62" t="s">
        <v>97</v>
      </c>
      <c r="AC232" s="62" t="s">
        <v>97</v>
      </c>
      <c r="AD232" s="61">
        <v>0</v>
      </c>
      <c r="AE232" s="61">
        <f t="shared" si="163"/>
        <v>0.39427714999999997</v>
      </c>
      <c r="AF232" s="61">
        <f t="shared" si="163"/>
        <v>0</v>
      </c>
      <c r="AG232" s="61">
        <f t="shared" si="163"/>
        <v>0.19622998</v>
      </c>
      <c r="AH232" s="61">
        <f t="shared" si="163"/>
        <v>0.19804716999999997</v>
      </c>
      <c r="AI232" s="61">
        <f t="shared" si="164"/>
        <v>0</v>
      </c>
      <c r="AJ232" s="61">
        <f t="shared" si="166"/>
        <v>0.37518734999999998</v>
      </c>
      <c r="AK232" s="61">
        <v>0</v>
      </c>
      <c r="AL232" s="61">
        <v>0.18335018</v>
      </c>
      <c r="AM232" s="61">
        <v>0.19183716999999997</v>
      </c>
      <c r="AN232" s="61">
        <v>0</v>
      </c>
      <c r="AO232" s="62">
        <f t="shared" ref="AO232:AO297" si="174">AP232+AQ232+AR232+AS232</f>
        <v>1.9089800000000001E-2</v>
      </c>
      <c r="AP232" s="62">
        <v>0</v>
      </c>
      <c r="AQ232" s="62">
        <v>1.28798E-2</v>
      </c>
      <c r="AR232" s="62">
        <v>6.2100000000000002E-3</v>
      </c>
      <c r="AS232" s="62">
        <v>0</v>
      </c>
      <c r="AT232" s="97">
        <f t="shared" si="172"/>
        <v>0</v>
      </c>
      <c r="AU232" s="62">
        <v>0</v>
      </c>
      <c r="AV232" s="62">
        <v>0</v>
      </c>
      <c r="AW232" s="62">
        <v>0</v>
      </c>
      <c r="AX232" s="62">
        <v>0</v>
      </c>
      <c r="AY232" s="62" t="s">
        <v>97</v>
      </c>
      <c r="AZ232" s="62" t="s">
        <v>97</v>
      </c>
      <c r="BA232" s="62" t="s">
        <v>97</v>
      </c>
      <c r="BB232" s="62" t="s">
        <v>97</v>
      </c>
      <c r="BC232" s="62" t="s">
        <v>97</v>
      </c>
    </row>
    <row r="233" spans="1:55" ht="36.75" customHeight="1" x14ac:dyDescent="0.25">
      <c r="A233" s="57" t="s">
        <v>239</v>
      </c>
      <c r="B233" s="58" t="s">
        <v>449</v>
      </c>
      <c r="C233" s="59" t="s">
        <v>450</v>
      </c>
      <c r="D233" s="110">
        <v>0</v>
      </c>
      <c r="E233" s="61">
        <f t="shared" si="159"/>
        <v>2.6690676000000003E-2</v>
      </c>
      <c r="F233" s="61">
        <f t="shared" si="160"/>
        <v>0</v>
      </c>
      <c r="G233" s="61">
        <f t="shared" si="161"/>
        <v>2.0013912000000002E-2</v>
      </c>
      <c r="H233" s="61">
        <f t="shared" si="162"/>
        <v>6.676764E-3</v>
      </c>
      <c r="I233" s="61">
        <f t="shared" si="170"/>
        <v>0</v>
      </c>
      <c r="J233" s="61">
        <f t="shared" si="150"/>
        <v>2.6690676000000003E-2</v>
      </c>
      <c r="K233" s="61">
        <v>0</v>
      </c>
      <c r="L233" s="61">
        <v>2.0013912000000002E-2</v>
      </c>
      <c r="M233" s="61">
        <v>6.676764E-3</v>
      </c>
      <c r="N233" s="61">
        <v>0</v>
      </c>
      <c r="O233" s="61">
        <f t="shared" si="173"/>
        <v>0</v>
      </c>
      <c r="P233" s="61">
        <v>0</v>
      </c>
      <c r="Q233" s="61">
        <v>0</v>
      </c>
      <c r="R233" s="61">
        <v>0</v>
      </c>
      <c r="S233" s="61">
        <v>0</v>
      </c>
      <c r="T233" s="62">
        <f t="shared" si="171"/>
        <v>0</v>
      </c>
      <c r="U233" s="62">
        <v>0</v>
      </c>
      <c r="V233" s="62">
        <v>0</v>
      </c>
      <c r="W233" s="62">
        <v>0</v>
      </c>
      <c r="X233" s="62">
        <v>0</v>
      </c>
      <c r="Y233" s="62" t="s">
        <v>97</v>
      </c>
      <c r="Z233" s="62" t="s">
        <v>97</v>
      </c>
      <c r="AA233" s="62" t="s">
        <v>97</v>
      </c>
      <c r="AB233" s="62" t="s">
        <v>97</v>
      </c>
      <c r="AC233" s="62" t="s">
        <v>97</v>
      </c>
      <c r="AD233" s="61">
        <v>0</v>
      </c>
      <c r="AE233" s="61">
        <f t="shared" si="163"/>
        <v>2.2242230000000002E-2</v>
      </c>
      <c r="AF233" s="61">
        <f t="shared" si="163"/>
        <v>0</v>
      </c>
      <c r="AG233" s="61">
        <f t="shared" si="163"/>
        <v>1.667826E-2</v>
      </c>
      <c r="AH233" s="61">
        <f t="shared" si="163"/>
        <v>5.5639700000000005E-3</v>
      </c>
      <c r="AI233" s="61">
        <f t="shared" si="164"/>
        <v>0</v>
      </c>
      <c r="AJ233" s="61">
        <f t="shared" si="166"/>
        <v>2.2242230000000002E-2</v>
      </c>
      <c r="AK233" s="61">
        <v>0</v>
      </c>
      <c r="AL233" s="61">
        <v>1.667826E-2</v>
      </c>
      <c r="AM233" s="61">
        <v>5.5639700000000005E-3</v>
      </c>
      <c r="AN233" s="61">
        <v>0</v>
      </c>
      <c r="AO233" s="62">
        <f t="shared" si="174"/>
        <v>0</v>
      </c>
      <c r="AP233" s="62">
        <v>0</v>
      </c>
      <c r="AQ233" s="62">
        <v>0</v>
      </c>
      <c r="AR233" s="62">
        <v>0</v>
      </c>
      <c r="AS233" s="62">
        <v>0</v>
      </c>
      <c r="AT233" s="97">
        <f t="shared" si="172"/>
        <v>0</v>
      </c>
      <c r="AU233" s="62">
        <v>0</v>
      </c>
      <c r="AV233" s="62">
        <v>0</v>
      </c>
      <c r="AW233" s="62">
        <v>0</v>
      </c>
      <c r="AX233" s="62">
        <v>0</v>
      </c>
      <c r="AY233" s="62" t="s">
        <v>97</v>
      </c>
      <c r="AZ233" s="62" t="s">
        <v>97</v>
      </c>
      <c r="BA233" s="62" t="s">
        <v>97</v>
      </c>
      <c r="BB233" s="62" t="s">
        <v>97</v>
      </c>
      <c r="BC233" s="62" t="s">
        <v>97</v>
      </c>
    </row>
    <row r="234" spans="1:55" ht="36.75" customHeight="1" x14ac:dyDescent="0.25">
      <c r="A234" s="63" t="s">
        <v>239</v>
      </c>
      <c r="B234" s="64" t="s">
        <v>241</v>
      </c>
      <c r="C234" s="65" t="s">
        <v>242</v>
      </c>
      <c r="D234" s="110">
        <v>0.67417982399999998</v>
      </c>
      <c r="E234" s="61">
        <f t="shared" si="159"/>
        <v>0.223433304</v>
      </c>
      <c r="F234" s="61">
        <f t="shared" si="160"/>
        <v>0</v>
      </c>
      <c r="G234" s="61">
        <f t="shared" si="161"/>
        <v>5.0776740000000001E-2</v>
      </c>
      <c r="H234" s="61">
        <f t="shared" si="162"/>
        <v>0.17265656399999998</v>
      </c>
      <c r="I234" s="61">
        <f t="shared" si="170"/>
        <v>0</v>
      </c>
      <c r="J234" s="61">
        <f t="shared" si="150"/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f t="shared" si="173"/>
        <v>0.16281773999999999</v>
      </c>
      <c r="P234" s="61">
        <v>0</v>
      </c>
      <c r="Q234" s="61">
        <v>4.0247051999999998E-2</v>
      </c>
      <c r="R234" s="61">
        <v>0.12257068799999998</v>
      </c>
      <c r="S234" s="61">
        <v>0</v>
      </c>
      <c r="T234" s="62">
        <f t="shared" si="171"/>
        <v>6.0615563999999997E-2</v>
      </c>
      <c r="U234" s="62">
        <v>0</v>
      </c>
      <c r="V234" s="62">
        <v>1.0529687999999999E-2</v>
      </c>
      <c r="W234" s="62">
        <v>5.0085876000000001E-2</v>
      </c>
      <c r="X234" s="62">
        <v>0</v>
      </c>
      <c r="Y234" s="62" t="s">
        <v>97</v>
      </c>
      <c r="Z234" s="62" t="s">
        <v>97</v>
      </c>
      <c r="AA234" s="62" t="s">
        <v>97</v>
      </c>
      <c r="AB234" s="62" t="s">
        <v>97</v>
      </c>
      <c r="AC234" s="62" t="s">
        <v>97</v>
      </c>
      <c r="AD234" s="61">
        <v>0.56181652000000004</v>
      </c>
      <c r="AE234" s="61">
        <f t="shared" si="163"/>
        <v>0.20395542</v>
      </c>
      <c r="AF234" s="61">
        <f t="shared" si="163"/>
        <v>1.7760999999999999E-2</v>
      </c>
      <c r="AG234" s="61">
        <f t="shared" si="163"/>
        <v>4.2313950000000003E-2</v>
      </c>
      <c r="AH234" s="61">
        <f t="shared" si="163"/>
        <v>0.14388046999999998</v>
      </c>
      <c r="AI234" s="61">
        <f t="shared" si="164"/>
        <v>0</v>
      </c>
      <c r="AJ234" s="61">
        <f t="shared" si="166"/>
        <v>0</v>
      </c>
      <c r="AK234" s="61">
        <v>0</v>
      </c>
      <c r="AL234" s="61">
        <v>0</v>
      </c>
      <c r="AM234" s="61">
        <v>0</v>
      </c>
      <c r="AN234" s="61">
        <v>0</v>
      </c>
      <c r="AO234" s="62">
        <f t="shared" si="174"/>
        <v>0.15344245000000001</v>
      </c>
      <c r="AP234" s="62">
        <v>1.7760999999999999E-2</v>
      </c>
      <c r="AQ234" s="62">
        <v>3.353921E-2</v>
      </c>
      <c r="AR234" s="62">
        <v>0.10214224</v>
      </c>
      <c r="AS234" s="62">
        <v>0</v>
      </c>
      <c r="AT234" s="97">
        <f t="shared" si="172"/>
        <v>5.0512970000000004E-2</v>
      </c>
      <c r="AU234" s="62">
        <v>0</v>
      </c>
      <c r="AV234" s="62">
        <v>8.7747399999999996E-3</v>
      </c>
      <c r="AW234" s="62">
        <v>4.1738230000000001E-2</v>
      </c>
      <c r="AX234" s="62">
        <v>0</v>
      </c>
      <c r="AY234" s="62" t="s">
        <v>97</v>
      </c>
      <c r="AZ234" s="62" t="s">
        <v>97</v>
      </c>
      <c r="BA234" s="62" t="s">
        <v>97</v>
      </c>
      <c r="BB234" s="62" t="s">
        <v>97</v>
      </c>
      <c r="BC234" s="62" t="s">
        <v>97</v>
      </c>
    </row>
    <row r="235" spans="1:55" ht="36.75" customHeight="1" x14ac:dyDescent="0.25">
      <c r="A235" s="57" t="s">
        <v>239</v>
      </c>
      <c r="B235" s="15" t="s">
        <v>243</v>
      </c>
      <c r="C235" s="72" t="s">
        <v>244</v>
      </c>
      <c r="D235" s="110">
        <v>4.1485422359999991</v>
      </c>
      <c r="E235" s="61">
        <f t="shared" si="159"/>
        <v>0.15157746</v>
      </c>
      <c r="F235" s="61">
        <f t="shared" si="160"/>
        <v>0</v>
      </c>
      <c r="G235" s="61">
        <f t="shared" si="161"/>
        <v>2.9863727999999999E-2</v>
      </c>
      <c r="H235" s="61">
        <f t="shared" si="162"/>
        <v>0.12171373199999999</v>
      </c>
      <c r="I235" s="61">
        <f t="shared" si="170"/>
        <v>0</v>
      </c>
      <c r="J235" s="61">
        <f t="shared" si="150"/>
        <v>0</v>
      </c>
      <c r="K235" s="61">
        <v>0</v>
      </c>
      <c r="L235" s="61">
        <v>0</v>
      </c>
      <c r="M235" s="61">
        <v>0</v>
      </c>
      <c r="N235" s="61">
        <v>0</v>
      </c>
      <c r="O235" s="61">
        <f t="shared" si="173"/>
        <v>0</v>
      </c>
      <c r="P235" s="61">
        <v>0</v>
      </c>
      <c r="Q235" s="61">
        <v>0</v>
      </c>
      <c r="R235" s="61">
        <v>0</v>
      </c>
      <c r="S235" s="61">
        <v>0</v>
      </c>
      <c r="T235" s="62">
        <f t="shared" si="171"/>
        <v>0.15157746</v>
      </c>
      <c r="U235" s="62">
        <v>0</v>
      </c>
      <c r="V235" s="62">
        <v>2.9863727999999999E-2</v>
      </c>
      <c r="W235" s="62">
        <v>0.12171373199999999</v>
      </c>
      <c r="X235" s="62">
        <v>0</v>
      </c>
      <c r="Y235" s="62" t="s">
        <v>97</v>
      </c>
      <c r="Z235" s="62" t="s">
        <v>97</v>
      </c>
      <c r="AA235" s="62" t="s">
        <v>97</v>
      </c>
      <c r="AB235" s="62" t="s">
        <v>97</v>
      </c>
      <c r="AC235" s="62" t="s">
        <v>97</v>
      </c>
      <c r="AD235" s="61">
        <v>3.4571185299999994</v>
      </c>
      <c r="AE235" s="61">
        <f t="shared" si="163"/>
        <v>0.15552955000000002</v>
      </c>
      <c r="AF235" s="61">
        <f t="shared" si="163"/>
        <v>2.9215000000000001E-2</v>
      </c>
      <c r="AG235" s="61">
        <f t="shared" si="163"/>
        <v>2.4886439999999999E-2</v>
      </c>
      <c r="AH235" s="61">
        <f t="shared" si="163"/>
        <v>0.10142811</v>
      </c>
      <c r="AI235" s="61">
        <f t="shared" si="164"/>
        <v>0</v>
      </c>
      <c r="AJ235" s="61">
        <f t="shared" si="166"/>
        <v>0</v>
      </c>
      <c r="AK235" s="61">
        <v>0</v>
      </c>
      <c r="AL235" s="61">
        <v>0</v>
      </c>
      <c r="AM235" s="61">
        <v>0</v>
      </c>
      <c r="AN235" s="61">
        <v>0</v>
      </c>
      <c r="AO235" s="62">
        <f t="shared" si="174"/>
        <v>0</v>
      </c>
      <c r="AP235" s="62">
        <v>0</v>
      </c>
      <c r="AQ235" s="62">
        <v>0</v>
      </c>
      <c r="AR235" s="62">
        <v>0</v>
      </c>
      <c r="AS235" s="62">
        <v>0</v>
      </c>
      <c r="AT235" s="97">
        <f t="shared" si="172"/>
        <v>0.15552955000000002</v>
      </c>
      <c r="AU235" s="62">
        <v>2.9215000000000001E-2</v>
      </c>
      <c r="AV235" s="62">
        <v>2.4886439999999999E-2</v>
      </c>
      <c r="AW235" s="62">
        <v>0.10142811</v>
      </c>
      <c r="AX235" s="62">
        <v>0</v>
      </c>
      <c r="AY235" s="62" t="s">
        <v>97</v>
      </c>
      <c r="AZ235" s="62" t="s">
        <v>97</v>
      </c>
      <c r="BA235" s="62" t="s">
        <v>97</v>
      </c>
      <c r="BB235" s="62" t="s">
        <v>97</v>
      </c>
      <c r="BC235" s="62" t="s">
        <v>97</v>
      </c>
    </row>
    <row r="236" spans="1:55" ht="36.75" customHeight="1" x14ac:dyDescent="0.25">
      <c r="A236" s="57" t="s">
        <v>239</v>
      </c>
      <c r="B236" s="15" t="s">
        <v>245</v>
      </c>
      <c r="C236" s="72" t="s">
        <v>246</v>
      </c>
      <c r="D236" s="110">
        <v>3.893593536</v>
      </c>
      <c r="E236" s="61">
        <f t="shared" si="159"/>
        <v>2.1748626240000002</v>
      </c>
      <c r="F236" s="61">
        <f t="shared" si="160"/>
        <v>0</v>
      </c>
      <c r="G236" s="61">
        <f t="shared" si="161"/>
        <v>0.94415295600000015</v>
      </c>
      <c r="H236" s="61">
        <f t="shared" si="162"/>
        <v>1.230709668</v>
      </c>
      <c r="I236" s="61">
        <f t="shared" si="170"/>
        <v>0</v>
      </c>
      <c r="J236" s="61">
        <f t="shared" si="150"/>
        <v>0</v>
      </c>
      <c r="K236" s="61">
        <v>0</v>
      </c>
      <c r="L236" s="61">
        <v>0</v>
      </c>
      <c r="M236" s="61">
        <v>0</v>
      </c>
      <c r="N236" s="61">
        <v>0</v>
      </c>
      <c r="O236" s="61">
        <f t="shared" si="173"/>
        <v>1.854061884</v>
      </c>
      <c r="P236" s="61">
        <v>0</v>
      </c>
      <c r="Q236" s="61">
        <v>0.75544891200000019</v>
      </c>
      <c r="R236" s="61">
        <v>1.098612972</v>
      </c>
      <c r="S236" s="61">
        <v>0</v>
      </c>
      <c r="T236" s="62">
        <f t="shared" si="171"/>
        <v>0.32080073999999997</v>
      </c>
      <c r="U236" s="62">
        <v>0</v>
      </c>
      <c r="V236" s="62">
        <v>0.18870404399999999</v>
      </c>
      <c r="W236" s="62">
        <v>0.13209669599999999</v>
      </c>
      <c r="X236" s="62">
        <v>0</v>
      </c>
      <c r="Y236" s="62" t="s">
        <v>97</v>
      </c>
      <c r="Z236" s="62" t="s">
        <v>97</v>
      </c>
      <c r="AA236" s="62" t="s">
        <v>97</v>
      </c>
      <c r="AB236" s="62" t="s">
        <v>97</v>
      </c>
      <c r="AC236" s="62" t="s">
        <v>97</v>
      </c>
      <c r="AD236" s="61">
        <v>3.2446612800000003</v>
      </c>
      <c r="AE236" s="61">
        <f t="shared" si="163"/>
        <v>1.8420255200000002</v>
      </c>
      <c r="AF236" s="61">
        <f t="shared" si="163"/>
        <v>2.9639999999999996E-2</v>
      </c>
      <c r="AG236" s="61">
        <f t="shared" si="163"/>
        <v>0.78679413000000009</v>
      </c>
      <c r="AH236" s="61">
        <f t="shared" si="163"/>
        <v>1.02559139</v>
      </c>
      <c r="AI236" s="61">
        <f t="shared" si="164"/>
        <v>0</v>
      </c>
      <c r="AJ236" s="61">
        <f t="shared" si="166"/>
        <v>0</v>
      </c>
      <c r="AK236" s="61">
        <v>0</v>
      </c>
      <c r="AL236" s="61">
        <v>0</v>
      </c>
      <c r="AM236" s="61">
        <v>0</v>
      </c>
      <c r="AN236" s="61">
        <v>0</v>
      </c>
      <c r="AO236" s="62">
        <f t="shared" si="174"/>
        <v>1.5746915700000002</v>
      </c>
      <c r="AP236" s="62">
        <v>2.9639999999999996E-2</v>
      </c>
      <c r="AQ236" s="62">
        <v>0.62954076000000014</v>
      </c>
      <c r="AR236" s="62">
        <v>0.91551081000000001</v>
      </c>
      <c r="AS236" s="62">
        <v>0</v>
      </c>
      <c r="AT236" s="97">
        <f t="shared" si="172"/>
        <v>0.26733394999999999</v>
      </c>
      <c r="AU236" s="62">
        <v>0</v>
      </c>
      <c r="AV236" s="62">
        <v>0.15725337</v>
      </c>
      <c r="AW236" s="62">
        <v>0.11008058</v>
      </c>
      <c r="AX236" s="62">
        <v>0</v>
      </c>
      <c r="AY236" s="62" t="s">
        <v>97</v>
      </c>
      <c r="AZ236" s="62" t="s">
        <v>97</v>
      </c>
      <c r="BA236" s="62" t="s">
        <v>97</v>
      </c>
      <c r="BB236" s="62" t="s">
        <v>97</v>
      </c>
      <c r="BC236" s="62" t="s">
        <v>97</v>
      </c>
    </row>
    <row r="237" spans="1:55" ht="36.75" customHeight="1" x14ac:dyDescent="0.25">
      <c r="A237" s="57" t="s">
        <v>239</v>
      </c>
      <c r="B237" s="15" t="s">
        <v>247</v>
      </c>
      <c r="C237" s="72" t="s">
        <v>248</v>
      </c>
      <c r="D237" s="110">
        <v>3.3533705279999997</v>
      </c>
      <c r="E237" s="61">
        <f t="shared" si="159"/>
        <v>0.64894201200000001</v>
      </c>
      <c r="F237" s="61">
        <f t="shared" si="160"/>
        <v>3.0599999999999998E-3</v>
      </c>
      <c r="G237" s="61">
        <f t="shared" si="161"/>
        <v>0.32882443199999994</v>
      </c>
      <c r="H237" s="61">
        <f t="shared" si="162"/>
        <v>0.31705758000000001</v>
      </c>
      <c r="I237" s="61">
        <f t="shared" si="170"/>
        <v>0</v>
      </c>
      <c r="J237" s="61">
        <f t="shared" si="150"/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f t="shared" si="173"/>
        <v>0</v>
      </c>
      <c r="P237" s="61">
        <v>0</v>
      </c>
      <c r="Q237" s="61">
        <v>0</v>
      </c>
      <c r="R237" s="61">
        <v>0</v>
      </c>
      <c r="S237" s="61">
        <v>0</v>
      </c>
      <c r="T237" s="62">
        <f t="shared" si="171"/>
        <v>0.64894201200000001</v>
      </c>
      <c r="U237" s="62">
        <v>3.0599999999999998E-3</v>
      </c>
      <c r="V237" s="62">
        <v>0.32882443199999994</v>
      </c>
      <c r="W237" s="62">
        <v>0.31705758000000001</v>
      </c>
      <c r="X237" s="62">
        <v>0</v>
      </c>
      <c r="Y237" s="62" t="s">
        <v>97</v>
      </c>
      <c r="Z237" s="62" t="s">
        <v>97</v>
      </c>
      <c r="AA237" s="62" t="s">
        <v>97</v>
      </c>
      <c r="AB237" s="62" t="s">
        <v>97</v>
      </c>
      <c r="AC237" s="62" t="s">
        <v>97</v>
      </c>
      <c r="AD237" s="61">
        <v>2.7944754399999998</v>
      </c>
      <c r="AE237" s="61">
        <f t="shared" si="163"/>
        <v>0.56066300999999996</v>
      </c>
      <c r="AF237" s="61">
        <f t="shared" si="163"/>
        <v>2.2428E-2</v>
      </c>
      <c r="AG237" s="61">
        <f t="shared" si="163"/>
        <v>0.27402035999999996</v>
      </c>
      <c r="AH237" s="61">
        <f t="shared" si="163"/>
        <v>0.26421465</v>
      </c>
      <c r="AI237" s="61">
        <f t="shared" si="164"/>
        <v>0</v>
      </c>
      <c r="AJ237" s="61">
        <f t="shared" si="166"/>
        <v>0</v>
      </c>
      <c r="AK237" s="61">
        <v>0</v>
      </c>
      <c r="AL237" s="61">
        <v>0</v>
      </c>
      <c r="AM237" s="61">
        <v>0</v>
      </c>
      <c r="AN237" s="61">
        <v>0</v>
      </c>
      <c r="AO237" s="62">
        <f t="shared" si="174"/>
        <v>0</v>
      </c>
      <c r="AP237" s="62">
        <v>0</v>
      </c>
      <c r="AQ237" s="62">
        <v>0</v>
      </c>
      <c r="AR237" s="62">
        <v>0</v>
      </c>
      <c r="AS237" s="62">
        <v>0</v>
      </c>
      <c r="AT237" s="97">
        <f t="shared" si="172"/>
        <v>0.56066300999999996</v>
      </c>
      <c r="AU237" s="62">
        <v>2.2428E-2</v>
      </c>
      <c r="AV237" s="62">
        <v>0.27402035999999996</v>
      </c>
      <c r="AW237" s="62">
        <v>0.26421465</v>
      </c>
      <c r="AX237" s="62">
        <v>0</v>
      </c>
      <c r="AY237" s="62" t="s">
        <v>97</v>
      </c>
      <c r="AZ237" s="62" t="s">
        <v>97</v>
      </c>
      <c r="BA237" s="62" t="s">
        <v>97</v>
      </c>
      <c r="BB237" s="62" t="s">
        <v>97</v>
      </c>
      <c r="BC237" s="62" t="s">
        <v>97</v>
      </c>
    </row>
    <row r="238" spans="1:55" ht="36.75" customHeight="1" x14ac:dyDescent="0.25">
      <c r="A238" s="57" t="s">
        <v>239</v>
      </c>
      <c r="B238" s="15" t="s">
        <v>249</v>
      </c>
      <c r="C238" s="72" t="s">
        <v>250</v>
      </c>
      <c r="D238" s="110">
        <v>4.9100255879999999</v>
      </c>
      <c r="E238" s="61">
        <f t="shared" si="159"/>
        <v>1.6508535959999999</v>
      </c>
      <c r="F238" s="61">
        <f t="shared" si="160"/>
        <v>0</v>
      </c>
      <c r="G238" s="61">
        <f t="shared" si="161"/>
        <v>0.7430798999999999</v>
      </c>
      <c r="H238" s="61">
        <f t="shared" si="162"/>
        <v>0.90777369600000002</v>
      </c>
      <c r="I238" s="61">
        <f t="shared" si="170"/>
        <v>0</v>
      </c>
      <c r="J238" s="61">
        <f t="shared" si="150"/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f t="shared" si="173"/>
        <v>0</v>
      </c>
      <c r="P238" s="61">
        <v>0</v>
      </c>
      <c r="Q238" s="61">
        <v>0</v>
      </c>
      <c r="R238" s="61">
        <v>0</v>
      </c>
      <c r="S238" s="61">
        <v>0</v>
      </c>
      <c r="T238" s="62">
        <f t="shared" si="171"/>
        <v>1.6508535959999999</v>
      </c>
      <c r="U238" s="62">
        <v>0</v>
      </c>
      <c r="V238" s="62">
        <v>0.7430798999999999</v>
      </c>
      <c r="W238" s="62">
        <v>0.90777369600000002</v>
      </c>
      <c r="X238" s="62">
        <v>0</v>
      </c>
      <c r="Y238" s="62" t="s">
        <v>97</v>
      </c>
      <c r="Z238" s="62" t="s">
        <v>97</v>
      </c>
      <c r="AA238" s="62" t="s">
        <v>97</v>
      </c>
      <c r="AB238" s="62" t="s">
        <v>97</v>
      </c>
      <c r="AC238" s="62" t="s">
        <v>97</v>
      </c>
      <c r="AD238" s="61">
        <v>4.0916879900000005</v>
      </c>
      <c r="AE238" s="61">
        <f t="shared" si="163"/>
        <v>1.4014343300000001</v>
      </c>
      <c r="AF238" s="61">
        <f t="shared" si="163"/>
        <v>2.5722999999999999E-2</v>
      </c>
      <c r="AG238" s="61">
        <f t="shared" si="163"/>
        <v>0.61923324999999996</v>
      </c>
      <c r="AH238" s="61">
        <f t="shared" si="163"/>
        <v>0.75647808000000005</v>
      </c>
      <c r="AI238" s="61">
        <f t="shared" si="164"/>
        <v>0</v>
      </c>
      <c r="AJ238" s="61">
        <f t="shared" si="166"/>
        <v>0</v>
      </c>
      <c r="AK238" s="61">
        <v>0</v>
      </c>
      <c r="AL238" s="61">
        <v>0</v>
      </c>
      <c r="AM238" s="61">
        <v>0</v>
      </c>
      <c r="AN238" s="61">
        <v>0</v>
      </c>
      <c r="AO238" s="62">
        <f t="shared" si="174"/>
        <v>0</v>
      </c>
      <c r="AP238" s="62">
        <v>0</v>
      </c>
      <c r="AQ238" s="62">
        <v>0</v>
      </c>
      <c r="AR238" s="62">
        <v>0</v>
      </c>
      <c r="AS238" s="62">
        <v>0</v>
      </c>
      <c r="AT238" s="97">
        <f t="shared" si="172"/>
        <v>1.4014343300000001</v>
      </c>
      <c r="AU238" s="62">
        <v>2.5722999999999999E-2</v>
      </c>
      <c r="AV238" s="62">
        <v>0.61923324999999996</v>
      </c>
      <c r="AW238" s="62">
        <v>0.75647808000000005</v>
      </c>
      <c r="AX238" s="62">
        <v>0</v>
      </c>
      <c r="AY238" s="62" t="s">
        <v>97</v>
      </c>
      <c r="AZ238" s="62" t="s">
        <v>97</v>
      </c>
      <c r="BA238" s="62" t="s">
        <v>97</v>
      </c>
      <c r="BB238" s="62" t="s">
        <v>97</v>
      </c>
      <c r="BC238" s="62" t="s">
        <v>97</v>
      </c>
    </row>
    <row r="239" spans="1:55" ht="36.75" customHeight="1" x14ac:dyDescent="0.25">
      <c r="A239" s="57" t="s">
        <v>239</v>
      </c>
      <c r="B239" s="15" t="s">
        <v>251</v>
      </c>
      <c r="C239" s="72" t="s">
        <v>252</v>
      </c>
      <c r="D239" s="110">
        <v>4.1689711679999997</v>
      </c>
      <c r="E239" s="61">
        <f t="shared" si="159"/>
        <v>2.5708566240000001</v>
      </c>
      <c r="F239" s="61">
        <f t="shared" si="160"/>
        <v>1.5221232000000001E-2</v>
      </c>
      <c r="G239" s="61">
        <f t="shared" si="161"/>
        <v>1.0214767919999999</v>
      </c>
      <c r="H239" s="61">
        <f t="shared" si="162"/>
        <v>1.5341586</v>
      </c>
      <c r="I239" s="61">
        <f t="shared" si="170"/>
        <v>0</v>
      </c>
      <c r="J239" s="61">
        <f t="shared" si="150"/>
        <v>3.4612319999999999E-3</v>
      </c>
      <c r="K239" s="61">
        <v>3.4612319999999999E-3</v>
      </c>
      <c r="L239" s="61">
        <v>0</v>
      </c>
      <c r="M239" s="61">
        <v>0</v>
      </c>
      <c r="N239" s="61">
        <v>0</v>
      </c>
      <c r="O239" s="61">
        <f t="shared" si="173"/>
        <v>0.95261775599999998</v>
      </c>
      <c r="P239" s="61">
        <v>0</v>
      </c>
      <c r="Q239" s="61">
        <v>0.33766309199999994</v>
      </c>
      <c r="R239" s="61">
        <v>0.61495466399999998</v>
      </c>
      <c r="S239" s="61">
        <v>0</v>
      </c>
      <c r="T239" s="62">
        <f t="shared" si="171"/>
        <v>1.6147776359999999</v>
      </c>
      <c r="U239" s="62">
        <v>1.1760000000000001E-2</v>
      </c>
      <c r="V239" s="62">
        <v>0.68381369999999997</v>
      </c>
      <c r="W239" s="62">
        <v>0.91920393600000005</v>
      </c>
      <c r="X239" s="62">
        <v>0</v>
      </c>
      <c r="Y239" s="62" t="s">
        <v>97</v>
      </c>
      <c r="Z239" s="62" t="s">
        <v>97</v>
      </c>
      <c r="AA239" s="62" t="s">
        <v>97</v>
      </c>
      <c r="AB239" s="62" t="s">
        <v>97</v>
      </c>
      <c r="AC239" s="62" t="s">
        <v>97</v>
      </c>
      <c r="AD239" s="61">
        <v>3.4741426399999997</v>
      </c>
      <c r="AE239" s="61">
        <f t="shared" si="163"/>
        <v>2.1699395199999998</v>
      </c>
      <c r="AF239" s="61">
        <f t="shared" si="163"/>
        <v>4.0243359999999999E-2</v>
      </c>
      <c r="AG239" s="61">
        <f t="shared" si="163"/>
        <v>0.85123065999999992</v>
      </c>
      <c r="AH239" s="61">
        <f t="shared" si="163"/>
        <v>1.2784655</v>
      </c>
      <c r="AI239" s="61">
        <f t="shared" si="164"/>
        <v>0</v>
      </c>
      <c r="AJ239" s="61">
        <f t="shared" si="166"/>
        <v>0</v>
      </c>
      <c r="AK239" s="61">
        <v>0</v>
      </c>
      <c r="AL239" s="61">
        <v>0</v>
      </c>
      <c r="AM239" s="61">
        <v>0</v>
      </c>
      <c r="AN239" s="61">
        <v>0</v>
      </c>
      <c r="AO239" s="62">
        <f t="shared" si="174"/>
        <v>0.8242914899999999</v>
      </c>
      <c r="AP239" s="62">
        <v>3.0443359999999999E-2</v>
      </c>
      <c r="AQ239" s="62">
        <v>0.28138590999999996</v>
      </c>
      <c r="AR239" s="62">
        <v>0.51246221999999997</v>
      </c>
      <c r="AS239" s="62">
        <v>0</v>
      </c>
      <c r="AT239" s="97">
        <f t="shared" si="172"/>
        <v>1.34564803</v>
      </c>
      <c r="AU239" s="62">
        <v>9.8000000000000014E-3</v>
      </c>
      <c r="AV239" s="62">
        <v>0.56984475000000001</v>
      </c>
      <c r="AW239" s="62">
        <v>0.76600328000000006</v>
      </c>
      <c r="AX239" s="62">
        <v>0</v>
      </c>
      <c r="AY239" s="62" t="s">
        <v>97</v>
      </c>
      <c r="AZ239" s="62" t="s">
        <v>97</v>
      </c>
      <c r="BA239" s="62" t="s">
        <v>97</v>
      </c>
      <c r="BB239" s="62" t="s">
        <v>97</v>
      </c>
      <c r="BC239" s="62" t="s">
        <v>97</v>
      </c>
    </row>
    <row r="240" spans="1:55" ht="36.75" customHeight="1" x14ac:dyDescent="0.25">
      <c r="A240" s="63" t="s">
        <v>239</v>
      </c>
      <c r="B240" s="64" t="s">
        <v>253</v>
      </c>
      <c r="C240" s="65" t="s">
        <v>254</v>
      </c>
      <c r="D240" s="110">
        <v>9.8400000000000001E-2</v>
      </c>
      <c r="E240" s="61">
        <f t="shared" si="159"/>
        <v>0.32378716800000001</v>
      </c>
      <c r="F240" s="61">
        <f t="shared" si="160"/>
        <v>0</v>
      </c>
      <c r="G240" s="61">
        <f t="shared" si="161"/>
        <v>0.144479148</v>
      </c>
      <c r="H240" s="61">
        <f t="shared" si="162"/>
        <v>0.17930801999999998</v>
      </c>
      <c r="I240" s="61">
        <f t="shared" si="170"/>
        <v>0</v>
      </c>
      <c r="J240" s="61">
        <f t="shared" si="150"/>
        <v>0</v>
      </c>
      <c r="K240" s="61">
        <v>0</v>
      </c>
      <c r="L240" s="61">
        <v>0</v>
      </c>
      <c r="M240" s="61">
        <v>0</v>
      </c>
      <c r="N240" s="61">
        <v>0</v>
      </c>
      <c r="O240" s="114">
        <f>P240+Q240+R240+S240</f>
        <v>0.289082652</v>
      </c>
      <c r="P240" s="111">
        <v>0</v>
      </c>
      <c r="Q240" s="111">
        <v>0.119498124</v>
      </c>
      <c r="R240" s="111">
        <v>0.16958452799999998</v>
      </c>
      <c r="S240" s="111">
        <v>0</v>
      </c>
      <c r="T240" s="62">
        <f t="shared" si="171"/>
        <v>3.4704515999999998E-2</v>
      </c>
      <c r="U240" s="62">
        <v>0</v>
      </c>
      <c r="V240" s="62">
        <v>2.4981023999999998E-2</v>
      </c>
      <c r="W240" s="62">
        <v>9.7234919999999985E-3</v>
      </c>
      <c r="X240" s="62">
        <v>0</v>
      </c>
      <c r="Y240" s="62" t="s">
        <v>97</v>
      </c>
      <c r="Z240" s="62" t="s">
        <v>97</v>
      </c>
      <c r="AA240" s="62" t="s">
        <v>97</v>
      </c>
      <c r="AB240" s="62" t="s">
        <v>97</v>
      </c>
      <c r="AC240" s="62" t="s">
        <v>97</v>
      </c>
      <c r="AD240" s="61">
        <v>8.2000000000000003E-2</v>
      </c>
      <c r="AE240" s="61">
        <f t="shared" si="163"/>
        <v>0.2888521</v>
      </c>
      <c r="AF240" s="61">
        <f t="shared" si="163"/>
        <v>1.9029460000000002E-2</v>
      </c>
      <c r="AG240" s="61">
        <f t="shared" si="163"/>
        <v>0.12039928999999999</v>
      </c>
      <c r="AH240" s="61">
        <f t="shared" si="163"/>
        <v>0.14942335000000001</v>
      </c>
      <c r="AI240" s="61">
        <f t="shared" si="164"/>
        <v>0</v>
      </c>
      <c r="AJ240" s="61">
        <f t="shared" si="166"/>
        <v>0</v>
      </c>
      <c r="AK240" s="61">
        <v>0</v>
      </c>
      <c r="AL240" s="61">
        <v>0</v>
      </c>
      <c r="AM240" s="61">
        <v>0</v>
      </c>
      <c r="AN240" s="61">
        <v>0</v>
      </c>
      <c r="AO240" s="111">
        <f t="shared" si="174"/>
        <v>0.25993167</v>
      </c>
      <c r="AP240" s="111">
        <f>0.022835352/1.2</f>
        <v>1.9029460000000002E-2</v>
      </c>
      <c r="AQ240" s="111">
        <f>0.119498124/1.2</f>
        <v>9.958177E-2</v>
      </c>
      <c r="AR240" s="111">
        <f>0.169584528/1.2</f>
        <v>0.14132044000000002</v>
      </c>
      <c r="AS240" s="111">
        <v>0</v>
      </c>
      <c r="AT240" s="97">
        <f t="shared" si="172"/>
        <v>2.8920429999999997E-2</v>
      </c>
      <c r="AU240" s="62">
        <v>0</v>
      </c>
      <c r="AV240" s="62">
        <v>2.0817519999999999E-2</v>
      </c>
      <c r="AW240" s="62">
        <v>8.1029099999999996E-3</v>
      </c>
      <c r="AX240" s="62">
        <v>0</v>
      </c>
      <c r="AY240" s="62" t="s">
        <v>97</v>
      </c>
      <c r="AZ240" s="62" t="s">
        <v>97</v>
      </c>
      <c r="BA240" s="62" t="s">
        <v>97</v>
      </c>
      <c r="BB240" s="62" t="s">
        <v>97</v>
      </c>
      <c r="BC240" s="62" t="s">
        <v>97</v>
      </c>
    </row>
    <row r="241" spans="1:55" ht="36.75" customHeight="1" x14ac:dyDescent="0.25">
      <c r="A241" s="63" t="s">
        <v>239</v>
      </c>
      <c r="B241" s="64" t="s">
        <v>255</v>
      </c>
      <c r="C241" s="65" t="s">
        <v>256</v>
      </c>
      <c r="D241" s="110">
        <v>0.11399999999999999</v>
      </c>
      <c r="E241" s="61">
        <f t="shared" si="159"/>
        <v>0</v>
      </c>
      <c r="F241" s="61">
        <f t="shared" si="160"/>
        <v>0</v>
      </c>
      <c r="G241" s="61">
        <f t="shared" si="161"/>
        <v>0</v>
      </c>
      <c r="H241" s="61">
        <f t="shared" si="162"/>
        <v>0</v>
      </c>
      <c r="I241" s="61">
        <f t="shared" si="170"/>
        <v>0</v>
      </c>
      <c r="J241" s="61">
        <f t="shared" si="150"/>
        <v>0</v>
      </c>
      <c r="K241" s="61">
        <v>0</v>
      </c>
      <c r="L241" s="61">
        <v>0</v>
      </c>
      <c r="M241" s="61">
        <v>0</v>
      </c>
      <c r="N241" s="61">
        <v>0</v>
      </c>
      <c r="O241" s="114"/>
      <c r="P241" s="112"/>
      <c r="Q241" s="112"/>
      <c r="R241" s="112"/>
      <c r="S241" s="112"/>
      <c r="T241" s="62">
        <f t="shared" si="171"/>
        <v>0</v>
      </c>
      <c r="U241" s="62">
        <v>0</v>
      </c>
      <c r="V241" s="62">
        <v>0</v>
      </c>
      <c r="W241" s="62">
        <v>0</v>
      </c>
      <c r="X241" s="62">
        <v>0</v>
      </c>
      <c r="Y241" s="62" t="s">
        <v>97</v>
      </c>
      <c r="Z241" s="62" t="s">
        <v>97</v>
      </c>
      <c r="AA241" s="62" t="s">
        <v>97</v>
      </c>
      <c r="AB241" s="62" t="s">
        <v>97</v>
      </c>
      <c r="AC241" s="62" t="s">
        <v>97</v>
      </c>
      <c r="AD241" s="61">
        <v>9.5000000000000001E-2</v>
      </c>
      <c r="AE241" s="61">
        <f t="shared" si="163"/>
        <v>0</v>
      </c>
      <c r="AF241" s="61">
        <f t="shared" si="163"/>
        <v>0</v>
      </c>
      <c r="AG241" s="61">
        <f t="shared" si="163"/>
        <v>0</v>
      </c>
      <c r="AH241" s="61">
        <f t="shared" si="163"/>
        <v>0</v>
      </c>
      <c r="AI241" s="61">
        <f t="shared" si="164"/>
        <v>0</v>
      </c>
      <c r="AJ241" s="61">
        <f t="shared" si="166"/>
        <v>0</v>
      </c>
      <c r="AK241" s="61">
        <v>0</v>
      </c>
      <c r="AL241" s="61">
        <v>0</v>
      </c>
      <c r="AM241" s="61">
        <v>0</v>
      </c>
      <c r="AN241" s="61">
        <v>0</v>
      </c>
      <c r="AO241" s="112"/>
      <c r="AP241" s="112"/>
      <c r="AQ241" s="112"/>
      <c r="AR241" s="112"/>
      <c r="AS241" s="112">
        <v>0</v>
      </c>
      <c r="AT241" s="97">
        <f t="shared" si="172"/>
        <v>0</v>
      </c>
      <c r="AU241" s="62">
        <v>0</v>
      </c>
      <c r="AV241" s="62">
        <v>0</v>
      </c>
      <c r="AW241" s="62">
        <v>0</v>
      </c>
      <c r="AX241" s="62">
        <v>0</v>
      </c>
      <c r="AY241" s="62" t="s">
        <v>97</v>
      </c>
      <c r="AZ241" s="62" t="s">
        <v>97</v>
      </c>
      <c r="BA241" s="62" t="s">
        <v>97</v>
      </c>
      <c r="BB241" s="62" t="s">
        <v>97</v>
      </c>
      <c r="BC241" s="62" t="s">
        <v>97</v>
      </c>
    </row>
    <row r="242" spans="1:55" ht="36.75" customHeight="1" x14ac:dyDescent="0.25">
      <c r="A242" s="63" t="s">
        <v>239</v>
      </c>
      <c r="B242" s="64" t="s">
        <v>257</v>
      </c>
      <c r="C242" s="65" t="s">
        <v>258</v>
      </c>
      <c r="D242" s="110">
        <v>0.21475447199999997</v>
      </c>
      <c r="E242" s="61">
        <f t="shared" si="159"/>
        <v>0</v>
      </c>
      <c r="F242" s="61">
        <f t="shared" si="160"/>
        <v>0</v>
      </c>
      <c r="G242" s="61">
        <f t="shared" si="161"/>
        <v>0</v>
      </c>
      <c r="H242" s="61">
        <f t="shared" si="162"/>
        <v>0</v>
      </c>
      <c r="I242" s="61">
        <f t="shared" si="170"/>
        <v>0</v>
      </c>
      <c r="J242" s="61">
        <f t="shared" si="150"/>
        <v>0</v>
      </c>
      <c r="K242" s="61">
        <v>0</v>
      </c>
      <c r="L242" s="61">
        <v>0</v>
      </c>
      <c r="M242" s="61">
        <v>0</v>
      </c>
      <c r="N242" s="61">
        <v>0</v>
      </c>
      <c r="O242" s="114"/>
      <c r="P242" s="113"/>
      <c r="Q242" s="113"/>
      <c r="R242" s="113"/>
      <c r="S242" s="113"/>
      <c r="T242" s="62">
        <f t="shared" si="171"/>
        <v>0</v>
      </c>
      <c r="U242" s="62">
        <v>0</v>
      </c>
      <c r="V242" s="62">
        <v>0</v>
      </c>
      <c r="W242" s="62">
        <v>0</v>
      </c>
      <c r="X242" s="62">
        <v>0</v>
      </c>
      <c r="Y242" s="62" t="s">
        <v>97</v>
      </c>
      <c r="Z242" s="62" t="s">
        <v>97</v>
      </c>
      <c r="AA242" s="62" t="s">
        <v>97</v>
      </c>
      <c r="AB242" s="62" t="s">
        <v>97</v>
      </c>
      <c r="AC242" s="62" t="s">
        <v>97</v>
      </c>
      <c r="AD242" s="61">
        <v>0.17896205999999998</v>
      </c>
      <c r="AE242" s="61">
        <f t="shared" si="163"/>
        <v>0</v>
      </c>
      <c r="AF242" s="61">
        <f t="shared" si="163"/>
        <v>0</v>
      </c>
      <c r="AG242" s="61">
        <f t="shared" si="163"/>
        <v>0</v>
      </c>
      <c r="AH242" s="61">
        <f t="shared" si="163"/>
        <v>0</v>
      </c>
      <c r="AI242" s="61">
        <f t="shared" si="164"/>
        <v>0</v>
      </c>
      <c r="AJ242" s="61">
        <f t="shared" si="166"/>
        <v>0</v>
      </c>
      <c r="AK242" s="61">
        <v>0</v>
      </c>
      <c r="AL242" s="61">
        <v>0</v>
      </c>
      <c r="AM242" s="61">
        <v>0</v>
      </c>
      <c r="AN242" s="61">
        <v>0</v>
      </c>
      <c r="AO242" s="113"/>
      <c r="AP242" s="113"/>
      <c r="AQ242" s="113"/>
      <c r="AR242" s="113"/>
      <c r="AS242" s="113">
        <v>0</v>
      </c>
      <c r="AT242" s="97">
        <f t="shared" si="172"/>
        <v>0</v>
      </c>
      <c r="AU242" s="62">
        <v>0</v>
      </c>
      <c r="AV242" s="62">
        <v>0</v>
      </c>
      <c r="AW242" s="62">
        <v>0</v>
      </c>
      <c r="AX242" s="62">
        <v>0</v>
      </c>
      <c r="AY242" s="62" t="s">
        <v>97</v>
      </c>
      <c r="AZ242" s="62" t="s">
        <v>97</v>
      </c>
      <c r="BA242" s="62" t="s">
        <v>97</v>
      </c>
      <c r="BB242" s="62" t="s">
        <v>97</v>
      </c>
      <c r="BC242" s="62" t="s">
        <v>97</v>
      </c>
    </row>
    <row r="243" spans="1:55" ht="36.75" customHeight="1" x14ac:dyDescent="0.25">
      <c r="A243" s="63" t="s">
        <v>239</v>
      </c>
      <c r="B243" s="64" t="s">
        <v>259</v>
      </c>
      <c r="C243" s="65" t="s">
        <v>260</v>
      </c>
      <c r="D243" s="110">
        <v>0.4768116</v>
      </c>
      <c r="E243" s="61">
        <f t="shared" si="159"/>
        <v>0.29800702800000001</v>
      </c>
      <c r="F243" s="61">
        <f t="shared" si="160"/>
        <v>0</v>
      </c>
      <c r="G243" s="61">
        <f t="shared" si="161"/>
        <v>0.153063228</v>
      </c>
      <c r="H243" s="61">
        <f t="shared" si="162"/>
        <v>0.14494380000000001</v>
      </c>
      <c r="I243" s="61">
        <f t="shared" si="170"/>
        <v>0</v>
      </c>
      <c r="J243" s="61">
        <f t="shared" si="150"/>
        <v>0</v>
      </c>
      <c r="K243" s="61">
        <v>0</v>
      </c>
      <c r="L243" s="61">
        <v>0</v>
      </c>
      <c r="M243" s="61">
        <v>0</v>
      </c>
      <c r="N243" s="61">
        <v>0</v>
      </c>
      <c r="O243" s="61">
        <f>P243+Q243+R243+S243</f>
        <v>0.32193350399999998</v>
      </c>
      <c r="P243" s="61">
        <v>0</v>
      </c>
      <c r="Q243" s="61">
        <v>0.153063228</v>
      </c>
      <c r="R243" s="61">
        <v>0.16887027600000001</v>
      </c>
      <c r="S243" s="61">
        <v>0</v>
      </c>
      <c r="T243" s="62">
        <f t="shared" si="171"/>
        <v>-2.3926475999999999E-2</v>
      </c>
      <c r="U243" s="62">
        <v>0</v>
      </c>
      <c r="V243" s="62">
        <v>0</v>
      </c>
      <c r="W243" s="62">
        <v>-2.3926475999999999E-2</v>
      </c>
      <c r="X243" s="62">
        <v>0</v>
      </c>
      <c r="Y243" s="62" t="s">
        <v>97</v>
      </c>
      <c r="Z243" s="62" t="s">
        <v>97</v>
      </c>
      <c r="AA243" s="62" t="s">
        <v>97</v>
      </c>
      <c r="AB243" s="62" t="s">
        <v>97</v>
      </c>
      <c r="AC243" s="62" t="s">
        <v>97</v>
      </c>
      <c r="AD243" s="61">
        <v>0.397343</v>
      </c>
      <c r="AE243" s="61">
        <f t="shared" si="163"/>
        <v>0.24833919000000002</v>
      </c>
      <c r="AF243" s="61">
        <f t="shared" si="163"/>
        <v>0</v>
      </c>
      <c r="AG243" s="61">
        <f t="shared" si="163"/>
        <v>0.12755269</v>
      </c>
      <c r="AH243" s="61">
        <f t="shared" si="163"/>
        <v>0.1207865</v>
      </c>
      <c r="AI243" s="61">
        <f t="shared" si="164"/>
        <v>0</v>
      </c>
      <c r="AJ243" s="61">
        <f t="shared" si="166"/>
        <v>0</v>
      </c>
      <c r="AK243" s="61">
        <v>0</v>
      </c>
      <c r="AL243" s="61">
        <v>0</v>
      </c>
      <c r="AM243" s="61">
        <v>0</v>
      </c>
      <c r="AN243" s="61">
        <v>0</v>
      </c>
      <c r="AO243" s="62">
        <f t="shared" si="174"/>
        <v>0.26827792</v>
      </c>
      <c r="AP243" s="62">
        <v>0</v>
      </c>
      <c r="AQ243" s="62">
        <v>0.12755269</v>
      </c>
      <c r="AR243" s="62">
        <v>0.14072523000000001</v>
      </c>
      <c r="AS243" s="62">
        <v>0</v>
      </c>
      <c r="AT243" s="97">
        <f t="shared" si="172"/>
        <v>-1.9938729999999998E-2</v>
      </c>
      <c r="AU243" s="62">
        <v>0</v>
      </c>
      <c r="AV243" s="62">
        <v>0</v>
      </c>
      <c r="AW243" s="62">
        <v>-1.9938729999999998E-2</v>
      </c>
      <c r="AX243" s="62">
        <v>0</v>
      </c>
      <c r="AY243" s="62" t="s">
        <v>97</v>
      </c>
      <c r="AZ243" s="62" t="s">
        <v>97</v>
      </c>
      <c r="BA243" s="62" t="s">
        <v>97</v>
      </c>
      <c r="BB243" s="62" t="s">
        <v>97</v>
      </c>
      <c r="BC243" s="62" t="s">
        <v>97</v>
      </c>
    </row>
    <row r="244" spans="1:55" ht="36.75" customHeight="1" x14ac:dyDescent="0.25">
      <c r="A244" s="63" t="s">
        <v>239</v>
      </c>
      <c r="B244" s="64" t="s">
        <v>261</v>
      </c>
      <c r="C244" s="65" t="s">
        <v>262</v>
      </c>
      <c r="D244" s="110">
        <v>0.30629999999999996</v>
      </c>
      <c r="E244" s="61">
        <f t="shared" si="159"/>
        <v>0.27555015599999999</v>
      </c>
      <c r="F244" s="61">
        <f t="shared" si="160"/>
        <v>0</v>
      </c>
      <c r="G244" s="61">
        <f t="shared" si="161"/>
        <v>0.12377150399999999</v>
      </c>
      <c r="H244" s="61">
        <f t="shared" si="162"/>
        <v>0.15177865199999999</v>
      </c>
      <c r="I244" s="61">
        <f t="shared" si="170"/>
        <v>0</v>
      </c>
      <c r="J244" s="61">
        <f t="shared" si="150"/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f t="shared" ref="O244:O308" si="175">P244+Q244+R244+S244</f>
        <v>0.27555015599999999</v>
      </c>
      <c r="P244" s="61">
        <v>0</v>
      </c>
      <c r="Q244" s="61">
        <v>0.12377150399999999</v>
      </c>
      <c r="R244" s="61">
        <v>0.15177865199999999</v>
      </c>
      <c r="S244" s="61">
        <v>0</v>
      </c>
      <c r="T244" s="62">
        <f t="shared" si="171"/>
        <v>0</v>
      </c>
      <c r="U244" s="62">
        <v>0</v>
      </c>
      <c r="V244" s="62">
        <v>0</v>
      </c>
      <c r="W244" s="62">
        <v>0</v>
      </c>
      <c r="X244" s="62">
        <v>0</v>
      </c>
      <c r="Y244" s="62" t="s">
        <v>97</v>
      </c>
      <c r="Z244" s="62" t="s">
        <v>97</v>
      </c>
      <c r="AA244" s="62" t="s">
        <v>97</v>
      </c>
      <c r="AB244" s="62" t="s">
        <v>97</v>
      </c>
      <c r="AC244" s="62" t="s">
        <v>97</v>
      </c>
      <c r="AD244" s="61">
        <v>0.25524999999999998</v>
      </c>
      <c r="AE244" s="61">
        <f t="shared" si="163"/>
        <v>0.22962512999999998</v>
      </c>
      <c r="AF244" s="61">
        <f t="shared" si="163"/>
        <v>0</v>
      </c>
      <c r="AG244" s="61">
        <f t="shared" si="163"/>
        <v>0.10314292</v>
      </c>
      <c r="AH244" s="61">
        <f t="shared" si="163"/>
        <v>0.12648220999999998</v>
      </c>
      <c r="AI244" s="61">
        <f t="shared" si="164"/>
        <v>0</v>
      </c>
      <c r="AJ244" s="61">
        <f t="shared" si="166"/>
        <v>0</v>
      </c>
      <c r="AK244" s="61">
        <v>0</v>
      </c>
      <c r="AL244" s="61">
        <v>0</v>
      </c>
      <c r="AM244" s="61">
        <v>0</v>
      </c>
      <c r="AN244" s="61">
        <v>0</v>
      </c>
      <c r="AO244" s="62">
        <f t="shared" si="174"/>
        <v>0.22962512999999998</v>
      </c>
      <c r="AP244" s="62">
        <v>0</v>
      </c>
      <c r="AQ244" s="62">
        <v>0.10314292</v>
      </c>
      <c r="AR244" s="62">
        <v>0.12648220999999998</v>
      </c>
      <c r="AS244" s="62">
        <v>0</v>
      </c>
      <c r="AT244" s="97">
        <f t="shared" si="172"/>
        <v>0</v>
      </c>
      <c r="AU244" s="62">
        <v>0</v>
      </c>
      <c r="AV244" s="62">
        <v>0</v>
      </c>
      <c r="AW244" s="62">
        <v>0</v>
      </c>
      <c r="AX244" s="62">
        <v>0</v>
      </c>
      <c r="AY244" s="62" t="s">
        <v>97</v>
      </c>
      <c r="AZ244" s="62" t="s">
        <v>97</v>
      </c>
      <c r="BA244" s="62" t="s">
        <v>97</v>
      </c>
      <c r="BB244" s="62" t="s">
        <v>97</v>
      </c>
      <c r="BC244" s="62" t="s">
        <v>97</v>
      </c>
    </row>
    <row r="245" spans="1:55" ht="36.75" customHeight="1" x14ac:dyDescent="0.25">
      <c r="A245" s="63" t="s">
        <v>239</v>
      </c>
      <c r="B245" s="64" t="s">
        <v>263</v>
      </c>
      <c r="C245" s="65" t="s">
        <v>264</v>
      </c>
      <c r="D245" s="110">
        <v>0.24690240000000002</v>
      </c>
      <c r="E245" s="61">
        <f t="shared" si="159"/>
        <v>0.30874182</v>
      </c>
      <c r="F245" s="61">
        <f t="shared" si="160"/>
        <v>3.4012319999999997E-3</v>
      </c>
      <c r="G245" s="61">
        <f t="shared" si="161"/>
        <v>0.141626484</v>
      </c>
      <c r="H245" s="61">
        <f t="shared" si="162"/>
        <v>0.163714104</v>
      </c>
      <c r="I245" s="61">
        <f t="shared" si="170"/>
        <v>0</v>
      </c>
      <c r="J245" s="61">
        <f t="shared" si="150"/>
        <v>3.4012319999999997E-3</v>
      </c>
      <c r="K245" s="61">
        <v>3.4012319999999997E-3</v>
      </c>
      <c r="L245" s="61">
        <v>0</v>
      </c>
      <c r="M245" s="61">
        <v>0</v>
      </c>
      <c r="N245" s="61">
        <v>0</v>
      </c>
      <c r="O245" s="61">
        <f t="shared" si="175"/>
        <v>0.32948860800000002</v>
      </c>
      <c r="P245" s="61">
        <v>0</v>
      </c>
      <c r="Q245" s="61">
        <v>0.141626484</v>
      </c>
      <c r="R245" s="61">
        <v>0.18786212399999999</v>
      </c>
      <c r="S245" s="61">
        <v>0</v>
      </c>
      <c r="T245" s="62">
        <f t="shared" si="171"/>
        <v>-2.4148019999999996E-2</v>
      </c>
      <c r="U245" s="62">
        <v>0</v>
      </c>
      <c r="V245" s="62">
        <v>0</v>
      </c>
      <c r="W245" s="62">
        <v>-2.4148019999999996E-2</v>
      </c>
      <c r="X245" s="62">
        <v>0</v>
      </c>
      <c r="Y245" s="62" t="s">
        <v>97</v>
      </c>
      <c r="Z245" s="62" t="s">
        <v>97</v>
      </c>
      <c r="AA245" s="62" t="s">
        <v>97</v>
      </c>
      <c r="AB245" s="62" t="s">
        <v>97</v>
      </c>
      <c r="AC245" s="62" t="s">
        <v>97</v>
      </c>
      <c r="AD245" s="61">
        <v>0.20575200000000002</v>
      </c>
      <c r="AE245" s="61">
        <f t="shared" si="163"/>
        <v>0.27251485000000003</v>
      </c>
      <c r="AF245" s="61">
        <f t="shared" si="163"/>
        <v>1.8064360000000002E-2</v>
      </c>
      <c r="AG245" s="61">
        <f t="shared" si="163"/>
        <v>0.11802207000000001</v>
      </c>
      <c r="AH245" s="61">
        <f t="shared" si="163"/>
        <v>0.13642841999999999</v>
      </c>
      <c r="AI245" s="61">
        <f t="shared" si="164"/>
        <v>0</v>
      </c>
      <c r="AJ245" s="61">
        <f t="shared" si="166"/>
        <v>0</v>
      </c>
      <c r="AK245" s="61">
        <v>0</v>
      </c>
      <c r="AL245" s="61">
        <v>0</v>
      </c>
      <c r="AM245" s="61">
        <v>0</v>
      </c>
      <c r="AN245" s="61">
        <v>0</v>
      </c>
      <c r="AO245" s="62">
        <f t="shared" si="174"/>
        <v>0.29263820000000001</v>
      </c>
      <c r="AP245" s="62">
        <v>1.8064360000000002E-2</v>
      </c>
      <c r="AQ245" s="62">
        <v>0.11802207000000001</v>
      </c>
      <c r="AR245" s="62">
        <v>0.15655177000000001</v>
      </c>
      <c r="AS245" s="62">
        <v>0</v>
      </c>
      <c r="AT245" s="97">
        <f t="shared" si="172"/>
        <v>-2.0123349999999998E-2</v>
      </c>
      <c r="AU245" s="62">
        <v>0</v>
      </c>
      <c r="AV245" s="62">
        <v>0</v>
      </c>
      <c r="AW245" s="62">
        <v>-2.0123349999999998E-2</v>
      </c>
      <c r="AX245" s="62">
        <v>0</v>
      </c>
      <c r="AY245" s="62" t="s">
        <v>97</v>
      </c>
      <c r="AZ245" s="62" t="s">
        <v>97</v>
      </c>
      <c r="BA245" s="62" t="s">
        <v>97</v>
      </c>
      <c r="BB245" s="62" t="s">
        <v>97</v>
      </c>
      <c r="BC245" s="62" t="s">
        <v>97</v>
      </c>
    </row>
    <row r="246" spans="1:55" ht="36.75" customHeight="1" x14ac:dyDescent="0.25">
      <c r="A246" s="63" t="s">
        <v>239</v>
      </c>
      <c r="B246" s="64" t="s">
        <v>265</v>
      </c>
      <c r="C246" s="65" t="s">
        <v>266</v>
      </c>
      <c r="D246" s="110">
        <v>0.251535756</v>
      </c>
      <c r="E246" s="61">
        <f t="shared" si="159"/>
        <v>0.14839351200000001</v>
      </c>
      <c r="F246" s="61">
        <f t="shared" si="160"/>
        <v>0</v>
      </c>
      <c r="G246" s="61">
        <f t="shared" si="161"/>
        <v>5.1157919999999996E-2</v>
      </c>
      <c r="H246" s="61">
        <f t="shared" si="162"/>
        <v>9.7235591999999996E-2</v>
      </c>
      <c r="I246" s="61">
        <f t="shared" si="170"/>
        <v>0</v>
      </c>
      <c r="J246" s="61">
        <f t="shared" si="150"/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f t="shared" si="175"/>
        <v>0.14839351200000001</v>
      </c>
      <c r="P246" s="61">
        <v>0</v>
      </c>
      <c r="Q246" s="61">
        <v>5.1157919999999996E-2</v>
      </c>
      <c r="R246" s="61">
        <v>9.7235591999999996E-2</v>
      </c>
      <c r="S246" s="61">
        <v>0</v>
      </c>
      <c r="T246" s="62">
        <f t="shared" si="171"/>
        <v>0</v>
      </c>
      <c r="U246" s="62">
        <v>0</v>
      </c>
      <c r="V246" s="62">
        <v>0</v>
      </c>
      <c r="W246" s="62">
        <v>0</v>
      </c>
      <c r="X246" s="62">
        <v>0</v>
      </c>
      <c r="Y246" s="62" t="s">
        <v>97</v>
      </c>
      <c r="Z246" s="62" t="s">
        <v>97</v>
      </c>
      <c r="AA246" s="62" t="s">
        <v>97</v>
      </c>
      <c r="AB246" s="62" t="s">
        <v>97</v>
      </c>
      <c r="AC246" s="62" t="s">
        <v>97</v>
      </c>
      <c r="AD246" s="61">
        <v>0.20961313000000001</v>
      </c>
      <c r="AE246" s="61">
        <f t="shared" si="163"/>
        <v>0.14644272</v>
      </c>
      <c r="AF246" s="61">
        <f t="shared" si="163"/>
        <v>2.278146E-2</v>
      </c>
      <c r="AG246" s="61">
        <f t="shared" si="163"/>
        <v>4.2631599999999999E-2</v>
      </c>
      <c r="AH246" s="61">
        <f t="shared" si="163"/>
        <v>8.1029660000000003E-2</v>
      </c>
      <c r="AI246" s="61">
        <f t="shared" si="164"/>
        <v>0</v>
      </c>
      <c r="AJ246" s="61">
        <f t="shared" si="166"/>
        <v>0</v>
      </c>
      <c r="AK246" s="61">
        <v>0</v>
      </c>
      <c r="AL246" s="61">
        <v>0</v>
      </c>
      <c r="AM246" s="61">
        <v>0</v>
      </c>
      <c r="AN246" s="61">
        <v>0</v>
      </c>
      <c r="AO246" s="62">
        <f t="shared" si="174"/>
        <v>0.14644272</v>
      </c>
      <c r="AP246" s="62">
        <v>2.278146E-2</v>
      </c>
      <c r="AQ246" s="62">
        <v>4.2631599999999999E-2</v>
      </c>
      <c r="AR246" s="62">
        <v>8.1029660000000003E-2</v>
      </c>
      <c r="AS246" s="62">
        <v>0</v>
      </c>
      <c r="AT246" s="97">
        <f t="shared" si="172"/>
        <v>0</v>
      </c>
      <c r="AU246" s="62">
        <v>0</v>
      </c>
      <c r="AV246" s="62">
        <v>0</v>
      </c>
      <c r="AW246" s="62">
        <v>0</v>
      </c>
      <c r="AX246" s="62">
        <v>0</v>
      </c>
      <c r="AY246" s="62" t="s">
        <v>97</v>
      </c>
      <c r="AZ246" s="62" t="s">
        <v>97</v>
      </c>
      <c r="BA246" s="62" t="s">
        <v>97</v>
      </c>
      <c r="BB246" s="62" t="s">
        <v>97</v>
      </c>
      <c r="BC246" s="62" t="s">
        <v>97</v>
      </c>
    </row>
    <row r="247" spans="1:55" ht="36.75" customHeight="1" x14ac:dyDescent="0.25">
      <c r="A247" s="57" t="s">
        <v>239</v>
      </c>
      <c r="B247" s="15" t="s">
        <v>451</v>
      </c>
      <c r="C247" s="83" t="s">
        <v>452</v>
      </c>
      <c r="D247" s="110">
        <v>0</v>
      </c>
      <c r="E247" s="61">
        <f t="shared" si="159"/>
        <v>0</v>
      </c>
      <c r="F247" s="61">
        <f t="shared" si="160"/>
        <v>0</v>
      </c>
      <c r="G247" s="61">
        <f t="shared" si="161"/>
        <v>0</v>
      </c>
      <c r="H247" s="61">
        <f t="shared" si="162"/>
        <v>0</v>
      </c>
      <c r="I247" s="61">
        <f t="shared" si="170"/>
        <v>0</v>
      </c>
      <c r="J247" s="61">
        <f t="shared" si="150"/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f t="shared" si="175"/>
        <v>0</v>
      </c>
      <c r="P247" s="61">
        <v>0</v>
      </c>
      <c r="Q247" s="61">
        <v>0</v>
      </c>
      <c r="R247" s="61">
        <v>0</v>
      </c>
      <c r="S247" s="61">
        <v>0</v>
      </c>
      <c r="T247" s="62">
        <f t="shared" si="171"/>
        <v>0</v>
      </c>
      <c r="U247" s="62">
        <v>0</v>
      </c>
      <c r="V247" s="62">
        <v>0</v>
      </c>
      <c r="W247" s="62">
        <v>0</v>
      </c>
      <c r="X247" s="62">
        <v>0</v>
      </c>
      <c r="Y247" s="62" t="s">
        <v>97</v>
      </c>
      <c r="Z247" s="62" t="s">
        <v>97</v>
      </c>
      <c r="AA247" s="62" t="s">
        <v>97</v>
      </c>
      <c r="AB247" s="62" t="s">
        <v>97</v>
      </c>
      <c r="AC247" s="62" t="s">
        <v>97</v>
      </c>
      <c r="AD247" s="61">
        <v>0</v>
      </c>
      <c r="AE247" s="61">
        <f t="shared" si="163"/>
        <v>0.73788493000000011</v>
      </c>
      <c r="AF247" s="61">
        <f t="shared" si="163"/>
        <v>0</v>
      </c>
      <c r="AG247" s="61">
        <f t="shared" si="163"/>
        <v>0.73788493000000011</v>
      </c>
      <c r="AH247" s="61">
        <f t="shared" si="163"/>
        <v>0</v>
      </c>
      <c r="AI247" s="61">
        <f t="shared" si="164"/>
        <v>0</v>
      </c>
      <c r="AJ247" s="61">
        <f t="shared" si="166"/>
        <v>0.73788493000000011</v>
      </c>
      <c r="AK247" s="61">
        <v>0</v>
      </c>
      <c r="AL247" s="61">
        <v>0.73788493000000011</v>
      </c>
      <c r="AM247" s="61">
        <v>0</v>
      </c>
      <c r="AN247" s="61">
        <v>0</v>
      </c>
      <c r="AO247" s="62">
        <f t="shared" si="174"/>
        <v>0</v>
      </c>
      <c r="AP247" s="62">
        <v>0</v>
      </c>
      <c r="AQ247" s="62">
        <v>0</v>
      </c>
      <c r="AR247" s="62">
        <v>0</v>
      </c>
      <c r="AS247" s="62">
        <v>0</v>
      </c>
      <c r="AT247" s="97">
        <f t="shared" si="172"/>
        <v>0</v>
      </c>
      <c r="AU247" s="62">
        <v>0</v>
      </c>
      <c r="AV247" s="62">
        <v>0</v>
      </c>
      <c r="AW247" s="62">
        <v>0</v>
      </c>
      <c r="AX247" s="62">
        <v>0</v>
      </c>
      <c r="AY247" s="62" t="s">
        <v>97</v>
      </c>
      <c r="AZ247" s="62" t="s">
        <v>97</v>
      </c>
      <c r="BA247" s="62" t="s">
        <v>97</v>
      </c>
      <c r="BB247" s="62" t="s">
        <v>97</v>
      </c>
      <c r="BC247" s="62" t="s">
        <v>97</v>
      </c>
    </row>
    <row r="248" spans="1:55" ht="36" customHeight="1" x14ac:dyDescent="0.25">
      <c r="A248" s="73" t="s">
        <v>239</v>
      </c>
      <c r="B248" s="15" t="s">
        <v>453</v>
      </c>
      <c r="C248" s="74" t="s">
        <v>267</v>
      </c>
      <c r="D248" s="110">
        <v>0</v>
      </c>
      <c r="E248" s="61">
        <f t="shared" si="159"/>
        <v>0.11947021199999999</v>
      </c>
      <c r="F248" s="61">
        <f t="shared" si="160"/>
        <v>0</v>
      </c>
      <c r="G248" s="61">
        <f t="shared" si="161"/>
        <v>7.1719476000000004E-2</v>
      </c>
      <c r="H248" s="61">
        <f t="shared" si="162"/>
        <v>4.7750735999999995E-2</v>
      </c>
      <c r="I248" s="61">
        <f t="shared" si="170"/>
        <v>0</v>
      </c>
      <c r="J248" s="61">
        <f t="shared" si="150"/>
        <v>0.11947021199999999</v>
      </c>
      <c r="K248" s="61">
        <v>0</v>
      </c>
      <c r="L248" s="61">
        <v>7.1719476000000004E-2</v>
      </c>
      <c r="M248" s="61">
        <v>4.7750735999999995E-2</v>
      </c>
      <c r="N248" s="61">
        <v>0</v>
      </c>
      <c r="O248" s="61">
        <f t="shared" si="175"/>
        <v>0</v>
      </c>
      <c r="P248" s="61">
        <v>0</v>
      </c>
      <c r="Q248" s="61">
        <v>0</v>
      </c>
      <c r="R248" s="61">
        <v>0</v>
      </c>
      <c r="S248" s="61">
        <v>0</v>
      </c>
      <c r="T248" s="62">
        <f t="shared" si="171"/>
        <v>0</v>
      </c>
      <c r="U248" s="62">
        <v>0</v>
      </c>
      <c r="V248" s="62">
        <v>0</v>
      </c>
      <c r="W248" s="62">
        <v>0</v>
      </c>
      <c r="X248" s="62">
        <v>0</v>
      </c>
      <c r="Y248" s="62" t="s">
        <v>97</v>
      </c>
      <c r="Z248" s="62" t="s">
        <v>97</v>
      </c>
      <c r="AA248" s="62" t="s">
        <v>97</v>
      </c>
      <c r="AB248" s="62" t="s">
        <v>97</v>
      </c>
      <c r="AC248" s="62" t="s">
        <v>97</v>
      </c>
      <c r="AD248" s="61">
        <v>0</v>
      </c>
      <c r="AE248" s="61">
        <f t="shared" si="163"/>
        <v>9.9558510000000003E-2</v>
      </c>
      <c r="AF248" s="61">
        <f t="shared" si="163"/>
        <v>0</v>
      </c>
      <c r="AG248" s="61">
        <f t="shared" si="163"/>
        <v>5.9766230000000004E-2</v>
      </c>
      <c r="AH248" s="61">
        <f t="shared" si="163"/>
        <v>3.9792279999999999E-2</v>
      </c>
      <c r="AI248" s="61">
        <f t="shared" si="164"/>
        <v>0</v>
      </c>
      <c r="AJ248" s="61">
        <f t="shared" si="166"/>
        <v>9.9558510000000003E-2</v>
      </c>
      <c r="AK248" s="61">
        <v>0</v>
      </c>
      <c r="AL248" s="61">
        <v>5.9766230000000004E-2</v>
      </c>
      <c r="AM248" s="61">
        <v>3.9792279999999999E-2</v>
      </c>
      <c r="AN248" s="61">
        <v>0</v>
      </c>
      <c r="AO248" s="62">
        <f t="shared" si="174"/>
        <v>0</v>
      </c>
      <c r="AP248" s="62">
        <v>0</v>
      </c>
      <c r="AQ248" s="62">
        <v>0</v>
      </c>
      <c r="AR248" s="62">
        <v>0</v>
      </c>
      <c r="AS248" s="62">
        <v>0</v>
      </c>
      <c r="AT248" s="97">
        <f t="shared" si="172"/>
        <v>0</v>
      </c>
      <c r="AU248" s="62">
        <v>0</v>
      </c>
      <c r="AV248" s="62">
        <v>0</v>
      </c>
      <c r="AW248" s="62">
        <v>0</v>
      </c>
      <c r="AX248" s="62">
        <v>0</v>
      </c>
      <c r="AY248" s="62" t="s">
        <v>97</v>
      </c>
      <c r="AZ248" s="62" t="s">
        <v>97</v>
      </c>
      <c r="BA248" s="62" t="s">
        <v>97</v>
      </c>
      <c r="BB248" s="62" t="s">
        <v>97</v>
      </c>
      <c r="BC248" s="62" t="s">
        <v>97</v>
      </c>
    </row>
    <row r="249" spans="1:55" ht="31.5" customHeight="1" x14ac:dyDescent="0.25">
      <c r="A249" s="85" t="s">
        <v>239</v>
      </c>
      <c r="B249" s="15" t="s">
        <v>536</v>
      </c>
      <c r="C249" s="74" t="s">
        <v>537</v>
      </c>
      <c r="D249" s="110">
        <v>0</v>
      </c>
      <c r="E249" s="61">
        <f t="shared" si="159"/>
        <v>4.5009132E-2</v>
      </c>
      <c r="F249" s="61">
        <f t="shared" si="160"/>
        <v>0</v>
      </c>
      <c r="G249" s="61">
        <f t="shared" si="161"/>
        <v>2.1364812E-2</v>
      </c>
      <c r="H249" s="61">
        <f t="shared" si="162"/>
        <v>2.364432E-2</v>
      </c>
      <c r="I249" s="61">
        <f t="shared" si="170"/>
        <v>0</v>
      </c>
      <c r="J249" s="61">
        <f>K249+L249+M249+N249</f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f t="shared" si="175"/>
        <v>4.5009132E-2</v>
      </c>
      <c r="P249" s="61">
        <v>0</v>
      </c>
      <c r="Q249" s="61">
        <v>2.1364812E-2</v>
      </c>
      <c r="R249" s="61">
        <v>2.364432E-2</v>
      </c>
      <c r="S249" s="61">
        <v>0</v>
      </c>
      <c r="T249" s="62">
        <f>U249+V249+W249+X249</f>
        <v>0</v>
      </c>
      <c r="U249" s="62">
        <v>0</v>
      </c>
      <c r="V249" s="62">
        <v>0</v>
      </c>
      <c r="W249" s="62">
        <v>0</v>
      </c>
      <c r="X249" s="62">
        <v>0</v>
      </c>
      <c r="Y249" s="62" t="s">
        <v>97</v>
      </c>
      <c r="Z249" s="62" t="s">
        <v>97</v>
      </c>
      <c r="AA249" s="62" t="s">
        <v>97</v>
      </c>
      <c r="AB249" s="62" t="s">
        <v>97</v>
      </c>
      <c r="AC249" s="62" t="s">
        <v>97</v>
      </c>
      <c r="AD249" s="61">
        <v>0</v>
      </c>
      <c r="AE249" s="61">
        <f t="shared" si="163"/>
        <v>3.7507610000000004E-2</v>
      </c>
      <c r="AF249" s="61">
        <f t="shared" si="163"/>
        <v>0</v>
      </c>
      <c r="AG249" s="61">
        <f t="shared" si="163"/>
        <v>1.7804010000000002E-2</v>
      </c>
      <c r="AH249" s="61">
        <f t="shared" si="163"/>
        <v>1.9703600000000002E-2</v>
      </c>
      <c r="AI249" s="61">
        <f t="shared" si="164"/>
        <v>0</v>
      </c>
      <c r="AJ249" s="61">
        <f t="shared" si="166"/>
        <v>0</v>
      </c>
      <c r="AK249" s="61">
        <v>0</v>
      </c>
      <c r="AL249" s="61">
        <v>0</v>
      </c>
      <c r="AM249" s="61">
        <v>0</v>
      </c>
      <c r="AN249" s="61">
        <v>0</v>
      </c>
      <c r="AO249" s="62">
        <f t="shared" si="174"/>
        <v>3.7507610000000004E-2</v>
      </c>
      <c r="AP249" s="62">
        <v>0</v>
      </c>
      <c r="AQ249" s="62">
        <v>1.7804010000000002E-2</v>
      </c>
      <c r="AR249" s="62">
        <v>1.9703600000000002E-2</v>
      </c>
      <c r="AS249" s="62">
        <v>0</v>
      </c>
      <c r="AT249" s="97">
        <f>AU249+AV249+AW249+AX249</f>
        <v>0</v>
      </c>
      <c r="AU249" s="62">
        <v>0</v>
      </c>
      <c r="AV249" s="62">
        <v>0</v>
      </c>
      <c r="AW249" s="62">
        <v>0</v>
      </c>
      <c r="AX249" s="62">
        <v>0</v>
      </c>
      <c r="AY249" s="62" t="s">
        <v>97</v>
      </c>
      <c r="AZ249" s="62" t="s">
        <v>97</v>
      </c>
      <c r="BA249" s="62" t="s">
        <v>97</v>
      </c>
      <c r="BB249" s="62" t="s">
        <v>97</v>
      </c>
      <c r="BC249" s="62" t="s">
        <v>97</v>
      </c>
    </row>
    <row r="250" spans="1:55" ht="31.5" customHeight="1" x14ac:dyDescent="0.25">
      <c r="A250" s="85" t="s">
        <v>239</v>
      </c>
      <c r="B250" s="15" t="s">
        <v>382</v>
      </c>
      <c r="C250" s="74" t="s">
        <v>538</v>
      </c>
      <c r="D250" s="110">
        <v>0</v>
      </c>
      <c r="E250" s="61">
        <f t="shared" si="159"/>
        <v>0</v>
      </c>
      <c r="F250" s="61">
        <f t="shared" si="160"/>
        <v>0</v>
      </c>
      <c r="G250" s="61">
        <f t="shared" si="161"/>
        <v>0</v>
      </c>
      <c r="H250" s="61">
        <f t="shared" si="162"/>
        <v>0</v>
      </c>
      <c r="I250" s="61">
        <f t="shared" si="170"/>
        <v>0</v>
      </c>
      <c r="J250" s="61">
        <f t="shared" ref="J250:J266" si="176">K250+L250+M250+N250</f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f t="shared" si="175"/>
        <v>0</v>
      </c>
      <c r="P250" s="61">
        <v>0</v>
      </c>
      <c r="Q250" s="61">
        <v>0</v>
      </c>
      <c r="R250" s="61">
        <v>0</v>
      </c>
      <c r="S250" s="61">
        <v>0</v>
      </c>
      <c r="T250" s="62">
        <f t="shared" ref="T250:T262" si="177">U250+V250+W250+X250</f>
        <v>0</v>
      </c>
      <c r="U250" s="62">
        <v>0</v>
      </c>
      <c r="V250" s="62">
        <v>0</v>
      </c>
      <c r="W250" s="62">
        <v>0</v>
      </c>
      <c r="X250" s="62">
        <v>0</v>
      </c>
      <c r="Y250" s="62" t="s">
        <v>97</v>
      </c>
      <c r="Z250" s="62" t="s">
        <v>97</v>
      </c>
      <c r="AA250" s="62" t="s">
        <v>97</v>
      </c>
      <c r="AB250" s="62" t="s">
        <v>97</v>
      </c>
      <c r="AC250" s="62" t="s">
        <v>97</v>
      </c>
      <c r="AD250" s="61">
        <v>0</v>
      </c>
      <c r="AE250" s="61">
        <f t="shared" si="163"/>
        <v>0</v>
      </c>
      <c r="AF250" s="61">
        <f t="shared" si="163"/>
        <v>0</v>
      </c>
      <c r="AG250" s="61">
        <f t="shared" si="163"/>
        <v>0</v>
      </c>
      <c r="AH250" s="61">
        <f t="shared" si="163"/>
        <v>0</v>
      </c>
      <c r="AI250" s="61">
        <f t="shared" si="164"/>
        <v>0</v>
      </c>
      <c r="AJ250" s="61">
        <f t="shared" si="166"/>
        <v>0</v>
      </c>
      <c r="AK250" s="61">
        <v>0</v>
      </c>
      <c r="AL250" s="61">
        <v>0</v>
      </c>
      <c r="AM250" s="61">
        <v>0</v>
      </c>
      <c r="AN250" s="61">
        <v>0</v>
      </c>
      <c r="AO250" s="62">
        <f t="shared" si="174"/>
        <v>0</v>
      </c>
      <c r="AP250" s="62">
        <v>0</v>
      </c>
      <c r="AQ250" s="62">
        <v>0</v>
      </c>
      <c r="AR250" s="62">
        <v>0</v>
      </c>
      <c r="AS250" s="62">
        <v>0</v>
      </c>
      <c r="AT250" s="97">
        <f t="shared" ref="AT250:AT262" si="178">AU250+AV250+AW250+AX250</f>
        <v>0</v>
      </c>
      <c r="AU250" s="62">
        <v>0</v>
      </c>
      <c r="AV250" s="62">
        <v>0</v>
      </c>
      <c r="AW250" s="62">
        <v>0</v>
      </c>
      <c r="AX250" s="62">
        <v>0</v>
      </c>
      <c r="AY250" s="62" t="s">
        <v>97</v>
      </c>
      <c r="AZ250" s="62" t="s">
        <v>97</v>
      </c>
      <c r="BA250" s="62" t="s">
        <v>97</v>
      </c>
      <c r="BB250" s="62" t="s">
        <v>97</v>
      </c>
      <c r="BC250" s="62" t="s">
        <v>97</v>
      </c>
    </row>
    <row r="251" spans="1:55" ht="31.5" customHeight="1" x14ac:dyDescent="0.25">
      <c r="A251" s="85" t="s">
        <v>239</v>
      </c>
      <c r="B251" s="15" t="s">
        <v>383</v>
      </c>
      <c r="C251" s="74" t="s">
        <v>539</v>
      </c>
      <c r="D251" s="110">
        <v>0</v>
      </c>
      <c r="E251" s="61">
        <f t="shared" si="159"/>
        <v>0</v>
      </c>
      <c r="F251" s="61">
        <f t="shared" si="160"/>
        <v>0</v>
      </c>
      <c r="G251" s="61">
        <f t="shared" si="161"/>
        <v>0</v>
      </c>
      <c r="H251" s="61">
        <f t="shared" si="162"/>
        <v>0</v>
      </c>
      <c r="I251" s="61">
        <f t="shared" si="170"/>
        <v>0</v>
      </c>
      <c r="J251" s="61">
        <f t="shared" si="176"/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f t="shared" si="175"/>
        <v>0</v>
      </c>
      <c r="P251" s="61">
        <v>0</v>
      </c>
      <c r="Q251" s="61">
        <v>0</v>
      </c>
      <c r="R251" s="61">
        <v>0</v>
      </c>
      <c r="S251" s="61">
        <v>0</v>
      </c>
      <c r="T251" s="62">
        <f t="shared" si="177"/>
        <v>0</v>
      </c>
      <c r="U251" s="62">
        <v>0</v>
      </c>
      <c r="V251" s="62">
        <v>0</v>
      </c>
      <c r="W251" s="62">
        <v>0</v>
      </c>
      <c r="X251" s="62">
        <v>0</v>
      </c>
      <c r="Y251" s="62" t="s">
        <v>97</v>
      </c>
      <c r="Z251" s="62" t="s">
        <v>97</v>
      </c>
      <c r="AA251" s="62" t="s">
        <v>97</v>
      </c>
      <c r="AB251" s="62" t="s">
        <v>97</v>
      </c>
      <c r="AC251" s="62" t="s">
        <v>97</v>
      </c>
      <c r="AD251" s="61">
        <v>0</v>
      </c>
      <c r="AE251" s="61">
        <f t="shared" si="163"/>
        <v>0</v>
      </c>
      <c r="AF251" s="61">
        <f t="shared" si="163"/>
        <v>0</v>
      </c>
      <c r="AG251" s="61">
        <f t="shared" si="163"/>
        <v>0</v>
      </c>
      <c r="AH251" s="61">
        <f t="shared" si="163"/>
        <v>0</v>
      </c>
      <c r="AI251" s="61">
        <f t="shared" si="164"/>
        <v>0</v>
      </c>
      <c r="AJ251" s="61">
        <f t="shared" si="166"/>
        <v>0</v>
      </c>
      <c r="AK251" s="61">
        <v>0</v>
      </c>
      <c r="AL251" s="61">
        <v>0</v>
      </c>
      <c r="AM251" s="61">
        <v>0</v>
      </c>
      <c r="AN251" s="61">
        <v>0</v>
      </c>
      <c r="AO251" s="62">
        <f t="shared" si="174"/>
        <v>0</v>
      </c>
      <c r="AP251" s="62">
        <v>0</v>
      </c>
      <c r="AQ251" s="62">
        <v>0</v>
      </c>
      <c r="AR251" s="62">
        <v>0</v>
      </c>
      <c r="AS251" s="62">
        <v>0</v>
      </c>
      <c r="AT251" s="97">
        <f t="shared" si="178"/>
        <v>0</v>
      </c>
      <c r="AU251" s="62">
        <v>0</v>
      </c>
      <c r="AV251" s="62">
        <v>0</v>
      </c>
      <c r="AW251" s="62">
        <v>0</v>
      </c>
      <c r="AX251" s="62">
        <v>0</v>
      </c>
      <c r="AY251" s="62" t="s">
        <v>97</v>
      </c>
      <c r="AZ251" s="62" t="s">
        <v>97</v>
      </c>
      <c r="BA251" s="62" t="s">
        <v>97</v>
      </c>
      <c r="BB251" s="62" t="s">
        <v>97</v>
      </c>
      <c r="BC251" s="62" t="s">
        <v>97</v>
      </c>
    </row>
    <row r="252" spans="1:55" ht="31.5" customHeight="1" x14ac:dyDescent="0.25">
      <c r="A252" s="85" t="s">
        <v>239</v>
      </c>
      <c r="B252" s="15" t="s">
        <v>384</v>
      </c>
      <c r="C252" s="74" t="s">
        <v>540</v>
      </c>
      <c r="D252" s="110">
        <v>0</v>
      </c>
      <c r="E252" s="61">
        <f t="shared" si="159"/>
        <v>0</v>
      </c>
      <c r="F252" s="61">
        <f t="shared" si="160"/>
        <v>0</v>
      </c>
      <c r="G252" s="61">
        <f t="shared" si="161"/>
        <v>0</v>
      </c>
      <c r="H252" s="61">
        <f t="shared" si="162"/>
        <v>0</v>
      </c>
      <c r="I252" s="61">
        <f t="shared" si="170"/>
        <v>0</v>
      </c>
      <c r="J252" s="61">
        <f t="shared" si="176"/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f t="shared" si="175"/>
        <v>0</v>
      </c>
      <c r="P252" s="61">
        <v>0</v>
      </c>
      <c r="Q252" s="61">
        <v>0</v>
      </c>
      <c r="R252" s="61">
        <v>0</v>
      </c>
      <c r="S252" s="61">
        <v>0</v>
      </c>
      <c r="T252" s="62">
        <f t="shared" si="177"/>
        <v>0</v>
      </c>
      <c r="U252" s="62">
        <v>0</v>
      </c>
      <c r="V252" s="62">
        <v>0</v>
      </c>
      <c r="W252" s="62">
        <v>0</v>
      </c>
      <c r="X252" s="62">
        <v>0</v>
      </c>
      <c r="Y252" s="62" t="s">
        <v>97</v>
      </c>
      <c r="Z252" s="62" t="s">
        <v>97</v>
      </c>
      <c r="AA252" s="62" t="s">
        <v>97</v>
      </c>
      <c r="AB252" s="62" t="s">
        <v>97</v>
      </c>
      <c r="AC252" s="62" t="s">
        <v>97</v>
      </c>
      <c r="AD252" s="61">
        <v>0</v>
      </c>
      <c r="AE252" s="61">
        <f t="shared" si="163"/>
        <v>0</v>
      </c>
      <c r="AF252" s="61">
        <f t="shared" si="163"/>
        <v>0</v>
      </c>
      <c r="AG252" s="61">
        <f t="shared" si="163"/>
        <v>0</v>
      </c>
      <c r="AH252" s="61">
        <f t="shared" si="163"/>
        <v>0</v>
      </c>
      <c r="AI252" s="61">
        <f t="shared" si="164"/>
        <v>0</v>
      </c>
      <c r="AJ252" s="61">
        <f t="shared" si="166"/>
        <v>0</v>
      </c>
      <c r="AK252" s="61">
        <v>0</v>
      </c>
      <c r="AL252" s="61">
        <v>0</v>
      </c>
      <c r="AM252" s="61">
        <v>0</v>
      </c>
      <c r="AN252" s="61">
        <v>0</v>
      </c>
      <c r="AO252" s="62">
        <f t="shared" si="174"/>
        <v>0</v>
      </c>
      <c r="AP252" s="62">
        <v>0</v>
      </c>
      <c r="AQ252" s="62">
        <v>0</v>
      </c>
      <c r="AR252" s="62">
        <v>0</v>
      </c>
      <c r="AS252" s="62">
        <v>0</v>
      </c>
      <c r="AT252" s="97">
        <f t="shared" si="178"/>
        <v>0</v>
      </c>
      <c r="AU252" s="62">
        <v>0</v>
      </c>
      <c r="AV252" s="62">
        <v>0</v>
      </c>
      <c r="AW252" s="62">
        <v>0</v>
      </c>
      <c r="AX252" s="62">
        <v>0</v>
      </c>
      <c r="AY252" s="62" t="s">
        <v>97</v>
      </c>
      <c r="AZ252" s="62" t="s">
        <v>97</v>
      </c>
      <c r="BA252" s="62" t="s">
        <v>97</v>
      </c>
      <c r="BB252" s="62" t="s">
        <v>97</v>
      </c>
      <c r="BC252" s="62" t="s">
        <v>97</v>
      </c>
    </row>
    <row r="253" spans="1:55" ht="31.5" customHeight="1" x14ac:dyDescent="0.25">
      <c r="A253" s="85" t="s">
        <v>239</v>
      </c>
      <c r="B253" s="15" t="s">
        <v>386</v>
      </c>
      <c r="C253" s="74" t="s">
        <v>541</v>
      </c>
      <c r="D253" s="110">
        <v>0</v>
      </c>
      <c r="E253" s="61">
        <f t="shared" si="159"/>
        <v>0</v>
      </c>
      <c r="F253" s="61">
        <f t="shared" si="160"/>
        <v>0</v>
      </c>
      <c r="G253" s="61">
        <f t="shared" si="161"/>
        <v>0</v>
      </c>
      <c r="H253" s="61">
        <f t="shared" si="162"/>
        <v>0</v>
      </c>
      <c r="I253" s="61">
        <f t="shared" si="170"/>
        <v>0</v>
      </c>
      <c r="J253" s="61">
        <f t="shared" si="176"/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f t="shared" si="175"/>
        <v>0</v>
      </c>
      <c r="P253" s="61">
        <v>0</v>
      </c>
      <c r="Q253" s="61">
        <v>0</v>
      </c>
      <c r="R253" s="61">
        <v>0</v>
      </c>
      <c r="S253" s="61">
        <v>0</v>
      </c>
      <c r="T253" s="62">
        <f t="shared" si="177"/>
        <v>0</v>
      </c>
      <c r="U253" s="62">
        <v>0</v>
      </c>
      <c r="V253" s="62">
        <v>0</v>
      </c>
      <c r="W253" s="62">
        <v>0</v>
      </c>
      <c r="X253" s="62">
        <v>0</v>
      </c>
      <c r="Y253" s="62" t="s">
        <v>97</v>
      </c>
      <c r="Z253" s="62" t="s">
        <v>97</v>
      </c>
      <c r="AA253" s="62" t="s">
        <v>97</v>
      </c>
      <c r="AB253" s="62" t="s">
        <v>97</v>
      </c>
      <c r="AC253" s="62" t="s">
        <v>97</v>
      </c>
      <c r="AD253" s="61">
        <v>0</v>
      </c>
      <c r="AE253" s="61">
        <f t="shared" si="163"/>
        <v>0</v>
      </c>
      <c r="AF253" s="61">
        <f t="shared" si="163"/>
        <v>0</v>
      </c>
      <c r="AG253" s="61">
        <f t="shared" si="163"/>
        <v>0</v>
      </c>
      <c r="AH253" s="61">
        <f t="shared" si="163"/>
        <v>0</v>
      </c>
      <c r="AI253" s="61">
        <f t="shared" si="164"/>
        <v>0</v>
      </c>
      <c r="AJ253" s="61">
        <f t="shared" si="166"/>
        <v>0</v>
      </c>
      <c r="AK253" s="61">
        <v>0</v>
      </c>
      <c r="AL253" s="61">
        <v>0</v>
      </c>
      <c r="AM253" s="61">
        <v>0</v>
      </c>
      <c r="AN253" s="61">
        <v>0</v>
      </c>
      <c r="AO253" s="62">
        <f t="shared" si="174"/>
        <v>0</v>
      </c>
      <c r="AP253" s="62">
        <v>0</v>
      </c>
      <c r="AQ253" s="62">
        <v>0</v>
      </c>
      <c r="AR253" s="62">
        <v>0</v>
      </c>
      <c r="AS253" s="62">
        <v>0</v>
      </c>
      <c r="AT253" s="97">
        <f t="shared" si="178"/>
        <v>0</v>
      </c>
      <c r="AU253" s="62">
        <v>0</v>
      </c>
      <c r="AV253" s="62">
        <v>0</v>
      </c>
      <c r="AW253" s="62">
        <v>0</v>
      </c>
      <c r="AX253" s="62">
        <v>0</v>
      </c>
      <c r="AY253" s="62" t="s">
        <v>97</v>
      </c>
      <c r="AZ253" s="62" t="s">
        <v>97</v>
      </c>
      <c r="BA253" s="62" t="s">
        <v>97</v>
      </c>
      <c r="BB253" s="62" t="s">
        <v>97</v>
      </c>
      <c r="BC253" s="62" t="s">
        <v>97</v>
      </c>
    </row>
    <row r="254" spans="1:55" ht="31.5" customHeight="1" x14ac:dyDescent="0.25">
      <c r="A254" s="85" t="s">
        <v>239</v>
      </c>
      <c r="B254" s="15" t="s">
        <v>542</v>
      </c>
      <c r="C254" s="74" t="s">
        <v>543</v>
      </c>
      <c r="D254" s="110">
        <v>0</v>
      </c>
      <c r="E254" s="61">
        <f t="shared" si="159"/>
        <v>5.5753127999999992E-2</v>
      </c>
      <c r="F254" s="61">
        <f t="shared" si="160"/>
        <v>2.6548764000000002E-2</v>
      </c>
      <c r="G254" s="61">
        <f t="shared" si="161"/>
        <v>2.9204363999999997E-2</v>
      </c>
      <c r="H254" s="61">
        <f t="shared" si="162"/>
        <v>0</v>
      </c>
      <c r="I254" s="61">
        <f t="shared" si="170"/>
        <v>0</v>
      </c>
      <c r="J254" s="61">
        <f t="shared" si="176"/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f t="shared" si="175"/>
        <v>5.0383163999999994E-2</v>
      </c>
      <c r="P254" s="61">
        <v>2.1178800000000001E-2</v>
      </c>
      <c r="Q254" s="61">
        <v>2.9204363999999997E-2</v>
      </c>
      <c r="R254" s="61">
        <v>0</v>
      </c>
      <c r="S254" s="61">
        <v>0</v>
      </c>
      <c r="T254" s="62">
        <f t="shared" si="177"/>
        <v>5.3699639999999996E-3</v>
      </c>
      <c r="U254" s="62">
        <v>5.3699639999999996E-3</v>
      </c>
      <c r="V254" s="62">
        <v>0</v>
      </c>
      <c r="W254" s="62">
        <v>0</v>
      </c>
      <c r="X254" s="62">
        <v>0</v>
      </c>
      <c r="Y254" s="62" t="s">
        <v>97</v>
      </c>
      <c r="Z254" s="62" t="s">
        <v>97</v>
      </c>
      <c r="AA254" s="62" t="s">
        <v>97</v>
      </c>
      <c r="AB254" s="62" t="s">
        <v>97</v>
      </c>
      <c r="AC254" s="62" t="s">
        <v>97</v>
      </c>
      <c r="AD254" s="61">
        <v>0</v>
      </c>
      <c r="AE254" s="61">
        <f t="shared" si="163"/>
        <v>0</v>
      </c>
      <c r="AF254" s="61">
        <f t="shared" si="163"/>
        <v>0</v>
      </c>
      <c r="AG254" s="61">
        <f t="shared" si="163"/>
        <v>0</v>
      </c>
      <c r="AH254" s="61">
        <f t="shared" si="163"/>
        <v>0</v>
      </c>
      <c r="AI254" s="61">
        <f t="shared" si="164"/>
        <v>0</v>
      </c>
      <c r="AJ254" s="61">
        <f t="shared" si="166"/>
        <v>0</v>
      </c>
      <c r="AK254" s="61">
        <v>0</v>
      </c>
      <c r="AL254" s="61">
        <v>0</v>
      </c>
      <c r="AM254" s="61">
        <v>0</v>
      </c>
      <c r="AN254" s="61">
        <v>0</v>
      </c>
      <c r="AO254" s="62">
        <f t="shared" si="174"/>
        <v>0</v>
      </c>
      <c r="AP254" s="62">
        <v>0</v>
      </c>
      <c r="AQ254" s="62">
        <v>0</v>
      </c>
      <c r="AR254" s="62">
        <v>0</v>
      </c>
      <c r="AS254" s="62">
        <v>0</v>
      </c>
      <c r="AT254" s="97">
        <f t="shared" si="178"/>
        <v>0</v>
      </c>
      <c r="AU254" s="62">
        <v>0</v>
      </c>
      <c r="AV254" s="62">
        <v>0</v>
      </c>
      <c r="AW254" s="62">
        <v>0</v>
      </c>
      <c r="AX254" s="62">
        <v>0</v>
      </c>
      <c r="AY254" s="62" t="s">
        <v>97</v>
      </c>
      <c r="AZ254" s="62" t="s">
        <v>97</v>
      </c>
      <c r="BA254" s="62" t="s">
        <v>97</v>
      </c>
      <c r="BB254" s="62" t="s">
        <v>97</v>
      </c>
      <c r="BC254" s="62" t="s">
        <v>97</v>
      </c>
    </row>
    <row r="255" spans="1:55" ht="31.5" customHeight="1" x14ac:dyDescent="0.25">
      <c r="A255" s="85" t="s">
        <v>239</v>
      </c>
      <c r="B255" s="15" t="s">
        <v>544</v>
      </c>
      <c r="C255" s="74" t="s">
        <v>545</v>
      </c>
      <c r="D255" s="110">
        <v>0</v>
      </c>
      <c r="E255" s="61">
        <f t="shared" si="159"/>
        <v>1.7464799999999999E-2</v>
      </c>
      <c r="F255" s="61">
        <f t="shared" si="160"/>
        <v>1.7464799999999999E-2</v>
      </c>
      <c r="G255" s="61">
        <f t="shared" si="161"/>
        <v>0</v>
      </c>
      <c r="H255" s="61">
        <f t="shared" si="162"/>
        <v>0</v>
      </c>
      <c r="I255" s="61">
        <f t="shared" ref="I255:I323" si="179">N255+S255</f>
        <v>0</v>
      </c>
      <c r="J255" s="61">
        <f t="shared" si="176"/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f t="shared" si="175"/>
        <v>1.7464799999999999E-2</v>
      </c>
      <c r="P255" s="61">
        <v>1.7464799999999999E-2</v>
      </c>
      <c r="Q255" s="61">
        <v>0</v>
      </c>
      <c r="R255" s="61">
        <v>0</v>
      </c>
      <c r="S255" s="61">
        <v>0</v>
      </c>
      <c r="T255" s="62">
        <f t="shared" si="177"/>
        <v>0</v>
      </c>
      <c r="U255" s="62">
        <v>0</v>
      </c>
      <c r="V255" s="62">
        <v>0</v>
      </c>
      <c r="W255" s="62">
        <v>0</v>
      </c>
      <c r="X255" s="62">
        <v>0</v>
      </c>
      <c r="Y255" s="62" t="s">
        <v>97</v>
      </c>
      <c r="Z255" s="62" t="s">
        <v>97</v>
      </c>
      <c r="AA255" s="62" t="s">
        <v>97</v>
      </c>
      <c r="AB255" s="62" t="s">
        <v>97</v>
      </c>
      <c r="AC255" s="62" t="s">
        <v>97</v>
      </c>
      <c r="AD255" s="61">
        <v>0</v>
      </c>
      <c r="AE255" s="61">
        <f t="shared" si="163"/>
        <v>0</v>
      </c>
      <c r="AF255" s="61">
        <f t="shared" si="163"/>
        <v>0</v>
      </c>
      <c r="AG255" s="61">
        <f t="shared" si="163"/>
        <v>0</v>
      </c>
      <c r="AH255" s="61">
        <f t="shared" si="163"/>
        <v>0</v>
      </c>
      <c r="AI255" s="61">
        <f t="shared" si="164"/>
        <v>0</v>
      </c>
      <c r="AJ255" s="61">
        <f t="shared" si="166"/>
        <v>0</v>
      </c>
      <c r="AK255" s="61">
        <v>0</v>
      </c>
      <c r="AL255" s="61">
        <v>0</v>
      </c>
      <c r="AM255" s="61">
        <v>0</v>
      </c>
      <c r="AN255" s="61">
        <v>0</v>
      </c>
      <c r="AO255" s="62">
        <f t="shared" si="174"/>
        <v>0</v>
      </c>
      <c r="AP255" s="62">
        <v>0</v>
      </c>
      <c r="AQ255" s="62">
        <v>0</v>
      </c>
      <c r="AR255" s="62">
        <v>0</v>
      </c>
      <c r="AS255" s="62">
        <v>0</v>
      </c>
      <c r="AT255" s="97">
        <f t="shared" si="178"/>
        <v>0</v>
      </c>
      <c r="AU255" s="62">
        <v>0</v>
      </c>
      <c r="AV255" s="62">
        <v>0</v>
      </c>
      <c r="AW255" s="62">
        <v>0</v>
      </c>
      <c r="AX255" s="62">
        <v>0</v>
      </c>
      <c r="AY255" s="62" t="s">
        <v>97</v>
      </c>
      <c r="AZ255" s="62" t="s">
        <v>97</v>
      </c>
      <c r="BA255" s="62" t="s">
        <v>97</v>
      </c>
      <c r="BB255" s="62" t="s">
        <v>97</v>
      </c>
      <c r="BC255" s="62" t="s">
        <v>97</v>
      </c>
    </row>
    <row r="256" spans="1:55" ht="31.5" customHeight="1" x14ac:dyDescent="0.25">
      <c r="A256" s="85" t="s">
        <v>239</v>
      </c>
      <c r="B256" s="15" t="s">
        <v>546</v>
      </c>
      <c r="C256" s="74" t="s">
        <v>547</v>
      </c>
      <c r="D256" s="110">
        <v>0</v>
      </c>
      <c r="E256" s="61">
        <f t="shared" si="159"/>
        <v>5.5109340000000007E-2</v>
      </c>
      <c r="F256" s="61">
        <f t="shared" si="160"/>
        <v>0</v>
      </c>
      <c r="G256" s="61">
        <f t="shared" si="161"/>
        <v>3.0829740000000001E-2</v>
      </c>
      <c r="H256" s="61">
        <f t="shared" si="162"/>
        <v>2.4279600000000002E-2</v>
      </c>
      <c r="I256" s="61">
        <f t="shared" si="179"/>
        <v>0</v>
      </c>
      <c r="J256" s="61">
        <f t="shared" si="176"/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f t="shared" si="175"/>
        <v>5.5109340000000007E-2</v>
      </c>
      <c r="P256" s="61">
        <v>0</v>
      </c>
      <c r="Q256" s="61">
        <v>3.0829740000000001E-2</v>
      </c>
      <c r="R256" s="61">
        <v>2.4279600000000002E-2</v>
      </c>
      <c r="S256" s="61">
        <v>0</v>
      </c>
      <c r="T256" s="62">
        <f t="shared" si="177"/>
        <v>0</v>
      </c>
      <c r="U256" s="62">
        <v>0</v>
      </c>
      <c r="V256" s="62">
        <v>0</v>
      </c>
      <c r="W256" s="62">
        <v>0</v>
      </c>
      <c r="X256" s="62">
        <v>0</v>
      </c>
      <c r="Y256" s="62" t="s">
        <v>97</v>
      </c>
      <c r="Z256" s="62" t="s">
        <v>97</v>
      </c>
      <c r="AA256" s="62" t="s">
        <v>97</v>
      </c>
      <c r="AB256" s="62" t="s">
        <v>97</v>
      </c>
      <c r="AC256" s="62" t="s">
        <v>97</v>
      </c>
      <c r="AD256" s="61">
        <v>0</v>
      </c>
      <c r="AE256" s="61">
        <f t="shared" si="163"/>
        <v>4.5924450000000006E-2</v>
      </c>
      <c r="AF256" s="61">
        <f t="shared" si="163"/>
        <v>0</v>
      </c>
      <c r="AG256" s="61">
        <f t="shared" si="163"/>
        <v>2.5691450000000001E-2</v>
      </c>
      <c r="AH256" s="61">
        <f t="shared" si="163"/>
        <v>2.0233000000000001E-2</v>
      </c>
      <c r="AI256" s="61">
        <f t="shared" si="164"/>
        <v>0</v>
      </c>
      <c r="AJ256" s="61">
        <f t="shared" si="166"/>
        <v>0</v>
      </c>
      <c r="AK256" s="61">
        <v>0</v>
      </c>
      <c r="AL256" s="61">
        <v>0</v>
      </c>
      <c r="AM256" s="61">
        <v>0</v>
      </c>
      <c r="AN256" s="61">
        <v>0</v>
      </c>
      <c r="AO256" s="62">
        <f t="shared" si="174"/>
        <v>4.5924450000000006E-2</v>
      </c>
      <c r="AP256" s="62">
        <v>0</v>
      </c>
      <c r="AQ256" s="62">
        <v>2.5691450000000001E-2</v>
      </c>
      <c r="AR256" s="62">
        <v>2.0233000000000001E-2</v>
      </c>
      <c r="AS256" s="62">
        <v>0</v>
      </c>
      <c r="AT256" s="97">
        <f t="shared" si="178"/>
        <v>0</v>
      </c>
      <c r="AU256" s="62">
        <v>0</v>
      </c>
      <c r="AV256" s="62">
        <v>0</v>
      </c>
      <c r="AW256" s="62">
        <v>0</v>
      </c>
      <c r="AX256" s="62">
        <v>0</v>
      </c>
      <c r="AY256" s="62" t="s">
        <v>97</v>
      </c>
      <c r="AZ256" s="62" t="s">
        <v>97</v>
      </c>
      <c r="BA256" s="62" t="s">
        <v>97</v>
      </c>
      <c r="BB256" s="62" t="s">
        <v>97</v>
      </c>
      <c r="BC256" s="62" t="s">
        <v>97</v>
      </c>
    </row>
    <row r="257" spans="1:55" ht="31.5" customHeight="1" x14ac:dyDescent="0.25">
      <c r="A257" s="85" t="s">
        <v>239</v>
      </c>
      <c r="B257" s="15" t="s">
        <v>548</v>
      </c>
      <c r="C257" s="74" t="s">
        <v>549</v>
      </c>
      <c r="D257" s="110">
        <v>0</v>
      </c>
      <c r="E257" s="61">
        <f t="shared" si="159"/>
        <v>4.4203691999999996E-2</v>
      </c>
      <c r="F257" s="61">
        <f t="shared" si="160"/>
        <v>0</v>
      </c>
      <c r="G257" s="61">
        <f t="shared" si="161"/>
        <v>1.157586E-2</v>
      </c>
      <c r="H257" s="61">
        <f t="shared" si="162"/>
        <v>3.2627831999999996E-2</v>
      </c>
      <c r="I257" s="61">
        <f t="shared" si="179"/>
        <v>0</v>
      </c>
      <c r="J257" s="61">
        <f t="shared" si="176"/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f t="shared" si="175"/>
        <v>4.4203691999999996E-2</v>
      </c>
      <c r="P257" s="61">
        <v>0</v>
      </c>
      <c r="Q257" s="61">
        <v>1.157586E-2</v>
      </c>
      <c r="R257" s="61">
        <v>3.2627831999999996E-2</v>
      </c>
      <c r="S257" s="61">
        <v>0</v>
      </c>
      <c r="T257" s="62">
        <f t="shared" si="177"/>
        <v>0</v>
      </c>
      <c r="U257" s="62">
        <v>0</v>
      </c>
      <c r="V257" s="62">
        <v>0</v>
      </c>
      <c r="W257" s="62">
        <v>0</v>
      </c>
      <c r="X257" s="62">
        <v>0</v>
      </c>
      <c r="Y257" s="62" t="s">
        <v>97</v>
      </c>
      <c r="Z257" s="62" t="s">
        <v>97</v>
      </c>
      <c r="AA257" s="62" t="s">
        <v>97</v>
      </c>
      <c r="AB257" s="62" t="s">
        <v>97</v>
      </c>
      <c r="AC257" s="62" t="s">
        <v>97</v>
      </c>
      <c r="AD257" s="61">
        <v>0</v>
      </c>
      <c r="AE257" s="61">
        <f t="shared" si="163"/>
        <v>3.683641E-2</v>
      </c>
      <c r="AF257" s="61">
        <f t="shared" si="163"/>
        <v>0</v>
      </c>
      <c r="AG257" s="61">
        <f t="shared" si="163"/>
        <v>9.6465500000000003E-3</v>
      </c>
      <c r="AH257" s="61">
        <f t="shared" si="163"/>
        <v>2.7189859999999996E-2</v>
      </c>
      <c r="AI257" s="61">
        <f t="shared" si="164"/>
        <v>0</v>
      </c>
      <c r="AJ257" s="61">
        <f t="shared" si="166"/>
        <v>0</v>
      </c>
      <c r="AK257" s="61">
        <v>0</v>
      </c>
      <c r="AL257" s="61">
        <v>0</v>
      </c>
      <c r="AM257" s="61">
        <v>0</v>
      </c>
      <c r="AN257" s="61">
        <v>0</v>
      </c>
      <c r="AO257" s="62">
        <f t="shared" si="174"/>
        <v>3.683641E-2</v>
      </c>
      <c r="AP257" s="62">
        <v>0</v>
      </c>
      <c r="AQ257" s="62">
        <v>9.6465500000000003E-3</v>
      </c>
      <c r="AR257" s="62">
        <v>2.7189859999999996E-2</v>
      </c>
      <c r="AS257" s="62">
        <v>0</v>
      </c>
      <c r="AT257" s="97">
        <f t="shared" si="178"/>
        <v>0</v>
      </c>
      <c r="AU257" s="62">
        <v>0</v>
      </c>
      <c r="AV257" s="62">
        <v>0</v>
      </c>
      <c r="AW257" s="62">
        <v>0</v>
      </c>
      <c r="AX257" s="62">
        <v>0</v>
      </c>
      <c r="AY257" s="62" t="s">
        <v>97</v>
      </c>
      <c r="AZ257" s="62" t="s">
        <v>97</v>
      </c>
      <c r="BA257" s="62" t="s">
        <v>97</v>
      </c>
      <c r="BB257" s="62" t="s">
        <v>97</v>
      </c>
      <c r="BC257" s="62" t="s">
        <v>97</v>
      </c>
    </row>
    <row r="258" spans="1:55" ht="31.5" customHeight="1" x14ac:dyDescent="0.25">
      <c r="A258" s="85" t="s">
        <v>239</v>
      </c>
      <c r="B258" s="15" t="s">
        <v>550</v>
      </c>
      <c r="C258" s="74" t="s">
        <v>551</v>
      </c>
      <c r="D258" s="110">
        <v>0</v>
      </c>
      <c r="E258" s="61">
        <f t="shared" si="159"/>
        <v>3.2991221399999997</v>
      </c>
      <c r="F258" s="61">
        <f t="shared" si="160"/>
        <v>0</v>
      </c>
      <c r="G258" s="61">
        <f t="shared" si="161"/>
        <v>1.2811628039999998</v>
      </c>
      <c r="H258" s="61">
        <f t="shared" si="162"/>
        <v>2.0179593360000001</v>
      </c>
      <c r="I258" s="61">
        <f t="shared" si="179"/>
        <v>0</v>
      </c>
      <c r="J258" s="61">
        <f t="shared" si="176"/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f t="shared" si="175"/>
        <v>1.2638199720000001</v>
      </c>
      <c r="P258" s="61">
        <v>0</v>
      </c>
      <c r="Q258" s="61">
        <v>0.17071968000000001</v>
      </c>
      <c r="R258" s="61">
        <v>1.0931002920000001</v>
      </c>
      <c r="S258" s="61">
        <v>0</v>
      </c>
      <c r="T258" s="62">
        <f t="shared" si="177"/>
        <v>2.0353021679999999</v>
      </c>
      <c r="U258" s="62">
        <v>0</v>
      </c>
      <c r="V258" s="62">
        <v>1.1104431239999999</v>
      </c>
      <c r="W258" s="62">
        <v>0.92485904399999996</v>
      </c>
      <c r="X258" s="62">
        <v>0</v>
      </c>
      <c r="Y258" s="62" t="s">
        <v>97</v>
      </c>
      <c r="Z258" s="62" t="s">
        <v>97</v>
      </c>
      <c r="AA258" s="62" t="s">
        <v>97</v>
      </c>
      <c r="AB258" s="62" t="s">
        <v>97</v>
      </c>
      <c r="AC258" s="62" t="s">
        <v>97</v>
      </c>
      <c r="AD258" s="61">
        <v>0</v>
      </c>
      <c r="AE258" s="61">
        <f t="shared" si="163"/>
        <v>1.0531833100000001</v>
      </c>
      <c r="AF258" s="61">
        <f t="shared" si="163"/>
        <v>0</v>
      </c>
      <c r="AG258" s="61">
        <f t="shared" si="163"/>
        <v>0.14226640000000002</v>
      </c>
      <c r="AH258" s="61">
        <f t="shared" si="163"/>
        <v>0.91091691000000019</v>
      </c>
      <c r="AI258" s="61">
        <f t="shared" si="164"/>
        <v>0</v>
      </c>
      <c r="AJ258" s="61">
        <f t="shared" si="166"/>
        <v>0</v>
      </c>
      <c r="AK258" s="61">
        <v>0</v>
      </c>
      <c r="AL258" s="61">
        <v>0</v>
      </c>
      <c r="AM258" s="61">
        <v>0</v>
      </c>
      <c r="AN258" s="61">
        <v>0</v>
      </c>
      <c r="AO258" s="62">
        <f t="shared" si="174"/>
        <v>1.0531833100000001</v>
      </c>
      <c r="AP258" s="62">
        <v>0</v>
      </c>
      <c r="AQ258" s="62">
        <v>0.14226640000000002</v>
      </c>
      <c r="AR258" s="62">
        <v>0.91091691000000019</v>
      </c>
      <c r="AS258" s="62">
        <v>0</v>
      </c>
      <c r="AT258" s="97">
        <f t="shared" si="178"/>
        <v>0</v>
      </c>
      <c r="AU258" s="62">
        <v>0</v>
      </c>
      <c r="AV258" s="62">
        <v>0</v>
      </c>
      <c r="AW258" s="62">
        <v>0</v>
      </c>
      <c r="AX258" s="62">
        <v>0</v>
      </c>
      <c r="AY258" s="62" t="s">
        <v>97</v>
      </c>
      <c r="AZ258" s="62" t="s">
        <v>97</v>
      </c>
      <c r="BA258" s="62" t="s">
        <v>97</v>
      </c>
      <c r="BB258" s="62" t="s">
        <v>97</v>
      </c>
      <c r="BC258" s="62" t="s">
        <v>97</v>
      </c>
    </row>
    <row r="259" spans="1:55" ht="31.5" customHeight="1" x14ac:dyDescent="0.25">
      <c r="A259" s="85" t="s">
        <v>239</v>
      </c>
      <c r="B259" s="15" t="s">
        <v>552</v>
      </c>
      <c r="C259" s="74" t="s">
        <v>553</v>
      </c>
      <c r="D259" s="110">
        <v>0</v>
      </c>
      <c r="E259" s="61">
        <f t="shared" si="159"/>
        <v>4.6488108E-2</v>
      </c>
      <c r="F259" s="61">
        <f t="shared" si="160"/>
        <v>0</v>
      </c>
      <c r="G259" s="61">
        <f t="shared" si="161"/>
        <v>3.0019127999999999E-2</v>
      </c>
      <c r="H259" s="61">
        <f t="shared" si="162"/>
        <v>1.6468979999999998E-2</v>
      </c>
      <c r="I259" s="61">
        <f t="shared" si="179"/>
        <v>0</v>
      </c>
      <c r="J259" s="61">
        <f t="shared" si="176"/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f t="shared" si="175"/>
        <v>4.6488108E-2</v>
      </c>
      <c r="P259" s="61">
        <v>0</v>
      </c>
      <c r="Q259" s="61">
        <v>3.0019127999999999E-2</v>
      </c>
      <c r="R259" s="61">
        <v>1.6468979999999998E-2</v>
      </c>
      <c r="S259" s="61">
        <v>0</v>
      </c>
      <c r="T259" s="62">
        <f t="shared" si="177"/>
        <v>0</v>
      </c>
      <c r="U259" s="62">
        <v>0</v>
      </c>
      <c r="V259" s="62">
        <v>0</v>
      </c>
      <c r="W259" s="62">
        <v>0</v>
      </c>
      <c r="X259" s="62">
        <v>0</v>
      </c>
      <c r="Y259" s="62" t="s">
        <v>97</v>
      </c>
      <c r="Z259" s="62" t="s">
        <v>97</v>
      </c>
      <c r="AA259" s="62" t="s">
        <v>97</v>
      </c>
      <c r="AB259" s="62" t="s">
        <v>97</v>
      </c>
      <c r="AC259" s="62" t="s">
        <v>97</v>
      </c>
      <c r="AD259" s="61">
        <v>0</v>
      </c>
      <c r="AE259" s="61">
        <f t="shared" si="163"/>
        <v>3.8740089999999998E-2</v>
      </c>
      <c r="AF259" s="61">
        <f t="shared" si="163"/>
        <v>0</v>
      </c>
      <c r="AG259" s="61">
        <f t="shared" si="163"/>
        <v>2.501594E-2</v>
      </c>
      <c r="AH259" s="61">
        <f t="shared" si="163"/>
        <v>1.3724149999999999E-2</v>
      </c>
      <c r="AI259" s="61">
        <f t="shared" si="164"/>
        <v>0</v>
      </c>
      <c r="AJ259" s="61">
        <f t="shared" si="166"/>
        <v>0</v>
      </c>
      <c r="AK259" s="61">
        <v>0</v>
      </c>
      <c r="AL259" s="61">
        <v>0</v>
      </c>
      <c r="AM259" s="61">
        <v>0</v>
      </c>
      <c r="AN259" s="61">
        <v>0</v>
      </c>
      <c r="AO259" s="62">
        <f t="shared" si="174"/>
        <v>3.8740089999999998E-2</v>
      </c>
      <c r="AP259" s="62">
        <v>0</v>
      </c>
      <c r="AQ259" s="62">
        <v>2.501594E-2</v>
      </c>
      <c r="AR259" s="62">
        <v>1.3724149999999999E-2</v>
      </c>
      <c r="AS259" s="62">
        <v>0</v>
      </c>
      <c r="AT259" s="97">
        <f t="shared" si="178"/>
        <v>0</v>
      </c>
      <c r="AU259" s="62">
        <v>0</v>
      </c>
      <c r="AV259" s="62">
        <v>0</v>
      </c>
      <c r="AW259" s="62">
        <v>0</v>
      </c>
      <c r="AX259" s="62">
        <v>0</v>
      </c>
      <c r="AY259" s="62" t="s">
        <v>97</v>
      </c>
      <c r="AZ259" s="62" t="s">
        <v>97</v>
      </c>
      <c r="BA259" s="62" t="s">
        <v>97</v>
      </c>
      <c r="BB259" s="62" t="s">
        <v>97</v>
      </c>
      <c r="BC259" s="62" t="s">
        <v>97</v>
      </c>
    </row>
    <row r="260" spans="1:55" ht="31.5" customHeight="1" x14ac:dyDescent="0.25">
      <c r="A260" s="85" t="s">
        <v>239</v>
      </c>
      <c r="B260" s="15" t="s">
        <v>554</v>
      </c>
      <c r="C260" s="74" t="s">
        <v>555</v>
      </c>
      <c r="D260" s="110">
        <v>0</v>
      </c>
      <c r="E260" s="61">
        <f t="shared" si="159"/>
        <v>0</v>
      </c>
      <c r="F260" s="61">
        <f t="shared" si="160"/>
        <v>0</v>
      </c>
      <c r="G260" s="61">
        <f t="shared" si="161"/>
        <v>0</v>
      </c>
      <c r="H260" s="61">
        <f t="shared" si="162"/>
        <v>0</v>
      </c>
      <c r="I260" s="61">
        <f t="shared" si="179"/>
        <v>0</v>
      </c>
      <c r="J260" s="61">
        <f t="shared" si="176"/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f t="shared" si="175"/>
        <v>0</v>
      </c>
      <c r="P260" s="61">
        <v>0</v>
      </c>
      <c r="Q260" s="61">
        <v>0</v>
      </c>
      <c r="R260" s="61">
        <v>0</v>
      </c>
      <c r="S260" s="61">
        <v>0</v>
      </c>
      <c r="T260" s="62">
        <f t="shared" si="177"/>
        <v>0</v>
      </c>
      <c r="U260" s="62">
        <v>0</v>
      </c>
      <c r="V260" s="62">
        <v>0</v>
      </c>
      <c r="W260" s="62">
        <v>0</v>
      </c>
      <c r="X260" s="62">
        <v>0</v>
      </c>
      <c r="Y260" s="62" t="s">
        <v>97</v>
      </c>
      <c r="Z260" s="62" t="s">
        <v>97</v>
      </c>
      <c r="AA260" s="62" t="s">
        <v>97</v>
      </c>
      <c r="AB260" s="62" t="s">
        <v>97</v>
      </c>
      <c r="AC260" s="62" t="s">
        <v>97</v>
      </c>
      <c r="AD260" s="61">
        <v>0</v>
      </c>
      <c r="AE260" s="61">
        <f t="shared" si="163"/>
        <v>0.33219051999999999</v>
      </c>
      <c r="AF260" s="61">
        <f t="shared" si="163"/>
        <v>1.3688199999999998E-2</v>
      </c>
      <c r="AG260" s="61">
        <f t="shared" si="163"/>
        <v>0.16861371999999999</v>
      </c>
      <c r="AH260" s="61">
        <f t="shared" si="163"/>
        <v>0.14988859999999998</v>
      </c>
      <c r="AI260" s="61">
        <f t="shared" si="164"/>
        <v>0</v>
      </c>
      <c r="AJ260" s="61">
        <f t="shared" si="166"/>
        <v>0</v>
      </c>
      <c r="AK260" s="61">
        <v>0</v>
      </c>
      <c r="AL260" s="61">
        <v>0</v>
      </c>
      <c r="AM260" s="61">
        <v>0</v>
      </c>
      <c r="AN260" s="61">
        <v>0</v>
      </c>
      <c r="AO260" s="62">
        <f t="shared" si="174"/>
        <v>0.33219051999999999</v>
      </c>
      <c r="AP260" s="62">
        <v>1.3688199999999998E-2</v>
      </c>
      <c r="AQ260" s="62">
        <v>0.16861371999999999</v>
      </c>
      <c r="AR260" s="62">
        <v>0.14988859999999998</v>
      </c>
      <c r="AS260" s="62">
        <v>0</v>
      </c>
      <c r="AT260" s="97">
        <f t="shared" si="178"/>
        <v>0</v>
      </c>
      <c r="AU260" s="62">
        <v>0</v>
      </c>
      <c r="AV260" s="62">
        <v>0</v>
      </c>
      <c r="AW260" s="62">
        <v>0</v>
      </c>
      <c r="AX260" s="62">
        <v>0</v>
      </c>
      <c r="AY260" s="62" t="s">
        <v>97</v>
      </c>
      <c r="AZ260" s="62" t="s">
        <v>97</v>
      </c>
      <c r="BA260" s="62" t="s">
        <v>97</v>
      </c>
      <c r="BB260" s="62" t="s">
        <v>97</v>
      </c>
      <c r="BC260" s="62" t="s">
        <v>97</v>
      </c>
    </row>
    <row r="261" spans="1:55" ht="31.5" customHeight="1" x14ac:dyDescent="0.25">
      <c r="A261" s="85" t="s">
        <v>239</v>
      </c>
      <c r="B261" s="15" t="s">
        <v>556</v>
      </c>
      <c r="C261" s="74" t="s">
        <v>557</v>
      </c>
      <c r="D261" s="110">
        <v>0</v>
      </c>
      <c r="E261" s="61">
        <f t="shared" si="159"/>
        <v>5.1477287999999996E-2</v>
      </c>
      <c r="F261" s="61">
        <f t="shared" si="160"/>
        <v>0</v>
      </c>
      <c r="G261" s="61">
        <f t="shared" si="161"/>
        <v>2.1366791999999999E-2</v>
      </c>
      <c r="H261" s="61">
        <f t="shared" si="162"/>
        <v>3.0110495999999997E-2</v>
      </c>
      <c r="I261" s="61">
        <f t="shared" si="179"/>
        <v>0</v>
      </c>
      <c r="J261" s="61">
        <f t="shared" si="176"/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f t="shared" si="175"/>
        <v>5.1477287999999996E-2</v>
      </c>
      <c r="P261" s="61">
        <v>0</v>
      </c>
      <c r="Q261" s="61">
        <v>2.1366791999999999E-2</v>
      </c>
      <c r="R261" s="61">
        <v>3.0110495999999997E-2</v>
      </c>
      <c r="S261" s="61">
        <v>0</v>
      </c>
      <c r="T261" s="62">
        <f t="shared" si="177"/>
        <v>0</v>
      </c>
      <c r="U261" s="62">
        <v>0</v>
      </c>
      <c r="V261" s="62">
        <v>0</v>
      </c>
      <c r="W261" s="62">
        <v>0</v>
      </c>
      <c r="X261" s="62">
        <v>0</v>
      </c>
      <c r="Y261" s="62" t="s">
        <v>97</v>
      </c>
      <c r="Z261" s="62" t="s">
        <v>97</v>
      </c>
      <c r="AA261" s="62" t="s">
        <v>97</v>
      </c>
      <c r="AB261" s="62" t="s">
        <v>97</v>
      </c>
      <c r="AC261" s="62" t="s">
        <v>97</v>
      </c>
      <c r="AD261" s="61">
        <v>0</v>
      </c>
      <c r="AE261" s="61">
        <f t="shared" si="163"/>
        <v>4.2897740000000004E-2</v>
      </c>
      <c r="AF261" s="61">
        <f t="shared" si="163"/>
        <v>0</v>
      </c>
      <c r="AG261" s="61">
        <f t="shared" si="163"/>
        <v>1.7805660000000001E-2</v>
      </c>
      <c r="AH261" s="61">
        <f t="shared" si="163"/>
        <v>2.5092079999999999E-2</v>
      </c>
      <c r="AI261" s="61">
        <f t="shared" si="164"/>
        <v>0</v>
      </c>
      <c r="AJ261" s="61">
        <f t="shared" ref="AJ261:AJ295" si="180">AK261+AL261+AM261+AN261</f>
        <v>0</v>
      </c>
      <c r="AK261" s="61">
        <v>0</v>
      </c>
      <c r="AL261" s="61">
        <v>0</v>
      </c>
      <c r="AM261" s="61">
        <v>0</v>
      </c>
      <c r="AN261" s="61">
        <v>0</v>
      </c>
      <c r="AO261" s="62">
        <f t="shared" si="174"/>
        <v>4.2897740000000004E-2</v>
      </c>
      <c r="AP261" s="62">
        <v>0</v>
      </c>
      <c r="AQ261" s="62">
        <v>1.7805660000000001E-2</v>
      </c>
      <c r="AR261" s="62">
        <v>2.5092079999999999E-2</v>
      </c>
      <c r="AS261" s="62">
        <v>0</v>
      </c>
      <c r="AT261" s="97">
        <f t="shared" si="178"/>
        <v>0</v>
      </c>
      <c r="AU261" s="62">
        <v>0</v>
      </c>
      <c r="AV261" s="62">
        <v>0</v>
      </c>
      <c r="AW261" s="62">
        <v>0</v>
      </c>
      <c r="AX261" s="62">
        <v>0</v>
      </c>
      <c r="AY261" s="62" t="s">
        <v>97</v>
      </c>
      <c r="AZ261" s="62" t="s">
        <v>97</v>
      </c>
      <c r="BA261" s="62" t="s">
        <v>97</v>
      </c>
      <c r="BB261" s="62" t="s">
        <v>97</v>
      </c>
      <c r="BC261" s="62" t="s">
        <v>97</v>
      </c>
    </row>
    <row r="262" spans="1:55" ht="31.5" customHeight="1" x14ac:dyDescent="0.25">
      <c r="A262" s="85" t="s">
        <v>239</v>
      </c>
      <c r="B262" s="15" t="s">
        <v>558</v>
      </c>
      <c r="C262" s="74" t="s">
        <v>559</v>
      </c>
      <c r="D262" s="110">
        <v>0</v>
      </c>
      <c r="E262" s="61">
        <f t="shared" si="159"/>
        <v>3.9727247999999993E-2</v>
      </c>
      <c r="F262" s="61">
        <f t="shared" si="160"/>
        <v>0</v>
      </c>
      <c r="G262" s="61">
        <f t="shared" si="161"/>
        <v>2.1300251999999999E-2</v>
      </c>
      <c r="H262" s="61">
        <f t="shared" si="162"/>
        <v>1.8426995999999998E-2</v>
      </c>
      <c r="I262" s="61">
        <f t="shared" si="179"/>
        <v>0</v>
      </c>
      <c r="J262" s="61">
        <f t="shared" si="176"/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f t="shared" si="175"/>
        <v>3.9727247999999993E-2</v>
      </c>
      <c r="P262" s="61">
        <v>0</v>
      </c>
      <c r="Q262" s="61">
        <v>2.1300251999999999E-2</v>
      </c>
      <c r="R262" s="61">
        <v>1.8426995999999998E-2</v>
      </c>
      <c r="S262" s="61">
        <v>0</v>
      </c>
      <c r="T262" s="62">
        <f t="shared" si="177"/>
        <v>0</v>
      </c>
      <c r="U262" s="62">
        <v>0</v>
      </c>
      <c r="V262" s="62">
        <v>0</v>
      </c>
      <c r="W262" s="62">
        <v>0</v>
      </c>
      <c r="X262" s="62">
        <v>0</v>
      </c>
      <c r="Y262" s="62" t="s">
        <v>97</v>
      </c>
      <c r="Z262" s="62" t="s">
        <v>97</v>
      </c>
      <c r="AA262" s="62" t="s">
        <v>97</v>
      </c>
      <c r="AB262" s="62" t="s">
        <v>97</v>
      </c>
      <c r="AC262" s="62" t="s">
        <v>97</v>
      </c>
      <c r="AD262" s="61">
        <v>0</v>
      </c>
      <c r="AE262" s="61">
        <f t="shared" si="163"/>
        <v>3.3106039999999996E-2</v>
      </c>
      <c r="AF262" s="61">
        <f t="shared" si="163"/>
        <v>0</v>
      </c>
      <c r="AG262" s="61">
        <f t="shared" si="163"/>
        <v>1.7750209999999999E-2</v>
      </c>
      <c r="AH262" s="61">
        <f t="shared" si="163"/>
        <v>1.5355829999999999E-2</v>
      </c>
      <c r="AI262" s="61">
        <f t="shared" si="164"/>
        <v>0</v>
      </c>
      <c r="AJ262" s="61">
        <f t="shared" si="180"/>
        <v>0</v>
      </c>
      <c r="AK262" s="61">
        <v>0</v>
      </c>
      <c r="AL262" s="61">
        <v>0</v>
      </c>
      <c r="AM262" s="61">
        <v>0</v>
      </c>
      <c r="AN262" s="61">
        <v>0</v>
      </c>
      <c r="AO262" s="62">
        <f t="shared" si="174"/>
        <v>3.3106039999999996E-2</v>
      </c>
      <c r="AP262" s="62">
        <v>0</v>
      </c>
      <c r="AQ262" s="62">
        <v>1.7750209999999999E-2</v>
      </c>
      <c r="AR262" s="62">
        <v>1.5355829999999999E-2</v>
      </c>
      <c r="AS262" s="62">
        <v>0</v>
      </c>
      <c r="AT262" s="97">
        <f t="shared" si="178"/>
        <v>0</v>
      </c>
      <c r="AU262" s="62">
        <v>0</v>
      </c>
      <c r="AV262" s="62">
        <v>0</v>
      </c>
      <c r="AW262" s="62">
        <v>0</v>
      </c>
      <c r="AX262" s="62">
        <v>0</v>
      </c>
      <c r="AY262" s="62" t="s">
        <v>97</v>
      </c>
      <c r="AZ262" s="62" t="s">
        <v>97</v>
      </c>
      <c r="BA262" s="62" t="s">
        <v>97</v>
      </c>
      <c r="BB262" s="62" t="s">
        <v>97</v>
      </c>
      <c r="BC262" s="62" t="s">
        <v>97</v>
      </c>
    </row>
    <row r="263" spans="1:55" ht="31.5" customHeight="1" x14ac:dyDescent="0.25">
      <c r="A263" s="85" t="s">
        <v>239</v>
      </c>
      <c r="B263" s="15" t="s">
        <v>560</v>
      </c>
      <c r="C263" s="74" t="s">
        <v>561</v>
      </c>
      <c r="D263" s="110">
        <v>0</v>
      </c>
      <c r="E263" s="61">
        <f t="shared" si="159"/>
        <v>0.127711992</v>
      </c>
      <c r="F263" s="61">
        <f t="shared" si="160"/>
        <v>0</v>
      </c>
      <c r="G263" s="61">
        <f t="shared" si="161"/>
        <v>0.10735199999999999</v>
      </c>
      <c r="H263" s="61">
        <f t="shared" si="162"/>
        <v>2.0359992E-2</v>
      </c>
      <c r="I263" s="61">
        <f t="shared" si="179"/>
        <v>0</v>
      </c>
      <c r="J263" s="61">
        <f>K263+L263+M263+N263</f>
        <v>2.33124E-2</v>
      </c>
      <c r="K263" s="61">
        <v>0</v>
      </c>
      <c r="L263" s="61">
        <f>19.427/1000*1.2</f>
        <v>2.33124E-2</v>
      </c>
      <c r="M263" s="61">
        <v>0</v>
      </c>
      <c r="N263" s="61">
        <v>0</v>
      </c>
      <c r="O263" s="61">
        <f t="shared" si="175"/>
        <v>0.10439959199999999</v>
      </c>
      <c r="P263" s="61">
        <v>0</v>
      </c>
      <c r="Q263" s="61">
        <v>8.4039599999999992E-2</v>
      </c>
      <c r="R263" s="61">
        <v>2.0359992E-2</v>
      </c>
      <c r="S263" s="61">
        <v>0</v>
      </c>
      <c r="T263" s="62">
        <f>U263+V263+W263+X263</f>
        <v>0</v>
      </c>
      <c r="U263" s="62">
        <v>0</v>
      </c>
      <c r="V263" s="62">
        <v>0</v>
      </c>
      <c r="W263" s="62">
        <v>0</v>
      </c>
      <c r="X263" s="62">
        <v>0</v>
      </c>
      <c r="Y263" s="62" t="s">
        <v>97</v>
      </c>
      <c r="Z263" s="62" t="s">
        <v>97</v>
      </c>
      <c r="AA263" s="62" t="s">
        <v>97</v>
      </c>
      <c r="AB263" s="62" t="s">
        <v>97</v>
      </c>
      <c r="AC263" s="62" t="s">
        <v>97</v>
      </c>
      <c r="AD263" s="61">
        <v>0</v>
      </c>
      <c r="AE263" s="61">
        <f t="shared" si="163"/>
        <v>0.10642666000000001</v>
      </c>
      <c r="AF263" s="61">
        <f t="shared" si="163"/>
        <v>0</v>
      </c>
      <c r="AG263" s="61">
        <f t="shared" si="163"/>
        <v>8.9459999999999998E-2</v>
      </c>
      <c r="AH263" s="61">
        <f t="shared" si="163"/>
        <v>1.6966660000000001E-2</v>
      </c>
      <c r="AI263" s="61">
        <f t="shared" si="164"/>
        <v>0</v>
      </c>
      <c r="AJ263" s="61">
        <f t="shared" si="180"/>
        <v>0</v>
      </c>
      <c r="AK263" s="61">
        <v>0</v>
      </c>
      <c r="AL263" s="61">
        <v>0</v>
      </c>
      <c r="AM263" s="61">
        <v>0</v>
      </c>
      <c r="AN263" s="61">
        <v>0</v>
      </c>
      <c r="AO263" s="62">
        <f t="shared" si="174"/>
        <v>0.10642666000000001</v>
      </c>
      <c r="AP263" s="62">
        <v>0</v>
      </c>
      <c r="AQ263" s="62">
        <v>8.9459999999999998E-2</v>
      </c>
      <c r="AR263" s="62">
        <v>1.6966660000000001E-2</v>
      </c>
      <c r="AS263" s="62">
        <v>0</v>
      </c>
      <c r="AT263" s="97">
        <f>AU263+AV263+AW263+AX263</f>
        <v>0</v>
      </c>
      <c r="AU263" s="62">
        <v>0</v>
      </c>
      <c r="AV263" s="62">
        <v>0</v>
      </c>
      <c r="AW263" s="62">
        <v>0</v>
      </c>
      <c r="AX263" s="62">
        <v>0</v>
      </c>
      <c r="AY263" s="62" t="s">
        <v>97</v>
      </c>
      <c r="AZ263" s="62" t="s">
        <v>97</v>
      </c>
      <c r="BA263" s="62" t="s">
        <v>97</v>
      </c>
      <c r="BB263" s="62" t="s">
        <v>97</v>
      </c>
      <c r="BC263" s="62" t="s">
        <v>97</v>
      </c>
    </row>
    <row r="264" spans="1:55" ht="31.5" customHeight="1" x14ac:dyDescent="0.25">
      <c r="A264" s="85" t="s">
        <v>239</v>
      </c>
      <c r="B264" s="15" t="s">
        <v>562</v>
      </c>
      <c r="C264" s="74" t="s">
        <v>563</v>
      </c>
      <c r="D264" s="110">
        <v>0</v>
      </c>
      <c r="E264" s="61">
        <f t="shared" si="159"/>
        <v>0.23487442799999997</v>
      </c>
      <c r="F264" s="61">
        <f t="shared" si="160"/>
        <v>0</v>
      </c>
      <c r="G264" s="61">
        <f t="shared" si="161"/>
        <v>0.1537308</v>
      </c>
      <c r="H264" s="61">
        <f t="shared" si="162"/>
        <v>8.1143628000000009E-2</v>
      </c>
      <c r="I264" s="61">
        <f t="shared" si="179"/>
        <v>0</v>
      </c>
      <c r="J264" s="61">
        <f t="shared" ref="J264:J265" si="181">K264+L264+M264+N264</f>
        <v>2.81724E-2</v>
      </c>
      <c r="K264" s="61">
        <v>0</v>
      </c>
      <c r="L264" s="61">
        <f>23.477/1000*1.2</f>
        <v>2.81724E-2</v>
      </c>
      <c r="M264" s="61">
        <v>0</v>
      </c>
      <c r="N264" s="61">
        <v>0</v>
      </c>
      <c r="O264" s="61">
        <f t="shared" si="175"/>
        <v>0.20670202799999998</v>
      </c>
      <c r="P264" s="61">
        <v>0</v>
      </c>
      <c r="Q264" s="61">
        <v>0.12555839999999999</v>
      </c>
      <c r="R264" s="61">
        <v>8.1143628000000009E-2</v>
      </c>
      <c r="S264" s="61">
        <v>0</v>
      </c>
      <c r="T264" s="62">
        <f t="shared" ref="T264:T296" si="182">U264+V264+W264+X264</f>
        <v>0</v>
      </c>
      <c r="U264" s="62">
        <v>0</v>
      </c>
      <c r="V264" s="62">
        <v>0</v>
      </c>
      <c r="W264" s="62">
        <v>0</v>
      </c>
      <c r="X264" s="62">
        <v>0</v>
      </c>
      <c r="Y264" s="62" t="s">
        <v>97</v>
      </c>
      <c r="Z264" s="62" t="s">
        <v>97</v>
      </c>
      <c r="AA264" s="62" t="s">
        <v>97</v>
      </c>
      <c r="AB264" s="62" t="s">
        <v>97</v>
      </c>
      <c r="AC264" s="62" t="s">
        <v>97</v>
      </c>
      <c r="AD264" s="61">
        <v>0</v>
      </c>
      <c r="AE264" s="61">
        <f t="shared" si="163"/>
        <v>0.19572869000000001</v>
      </c>
      <c r="AF264" s="61">
        <f t="shared" si="163"/>
        <v>0</v>
      </c>
      <c r="AG264" s="61">
        <f t="shared" si="163"/>
        <v>0.128109</v>
      </c>
      <c r="AH264" s="61">
        <f t="shared" si="163"/>
        <v>6.761969000000001E-2</v>
      </c>
      <c r="AI264" s="61">
        <f t="shared" si="164"/>
        <v>0</v>
      </c>
      <c r="AJ264" s="61">
        <f t="shared" si="180"/>
        <v>0</v>
      </c>
      <c r="AK264" s="61">
        <v>0</v>
      </c>
      <c r="AL264" s="61">
        <v>0</v>
      </c>
      <c r="AM264" s="61">
        <v>0</v>
      </c>
      <c r="AN264" s="61">
        <v>0</v>
      </c>
      <c r="AO264" s="62">
        <f t="shared" si="174"/>
        <v>0.19572869000000001</v>
      </c>
      <c r="AP264" s="62">
        <v>0</v>
      </c>
      <c r="AQ264" s="62">
        <v>0.128109</v>
      </c>
      <c r="AR264" s="62">
        <v>6.761969000000001E-2</v>
      </c>
      <c r="AS264" s="62">
        <v>0</v>
      </c>
      <c r="AT264" s="97">
        <f t="shared" ref="AT264:AT296" si="183">AU264+AV264+AW264+AX264</f>
        <v>0</v>
      </c>
      <c r="AU264" s="62">
        <v>0</v>
      </c>
      <c r="AV264" s="62">
        <v>0</v>
      </c>
      <c r="AW264" s="62">
        <v>0</v>
      </c>
      <c r="AX264" s="62">
        <v>0</v>
      </c>
      <c r="AY264" s="62" t="s">
        <v>97</v>
      </c>
      <c r="AZ264" s="62" t="s">
        <v>97</v>
      </c>
      <c r="BA264" s="62" t="s">
        <v>97</v>
      </c>
      <c r="BB264" s="62" t="s">
        <v>97</v>
      </c>
      <c r="BC264" s="62" t="s">
        <v>97</v>
      </c>
    </row>
    <row r="265" spans="1:55" ht="31.5" customHeight="1" x14ac:dyDescent="0.25">
      <c r="A265" s="85" t="s">
        <v>239</v>
      </c>
      <c r="B265" s="15" t="s">
        <v>564</v>
      </c>
      <c r="C265" s="74" t="s">
        <v>565</v>
      </c>
      <c r="D265" s="110">
        <v>0</v>
      </c>
      <c r="E265" s="61">
        <f t="shared" si="159"/>
        <v>0.12192470400000001</v>
      </c>
      <c r="F265" s="61">
        <f t="shared" si="160"/>
        <v>0</v>
      </c>
      <c r="G265" s="61">
        <f t="shared" si="161"/>
        <v>0.11270400000000001</v>
      </c>
      <c r="H265" s="61">
        <f t="shared" si="162"/>
        <v>9.2207039999999997E-3</v>
      </c>
      <c r="I265" s="61">
        <f t="shared" si="179"/>
        <v>0</v>
      </c>
      <c r="J265" s="61">
        <f t="shared" si="181"/>
        <v>2.4475199999999999E-2</v>
      </c>
      <c r="K265" s="61">
        <v>0</v>
      </c>
      <c r="L265" s="61">
        <f>20.396/1000*1.2</f>
        <v>2.4475199999999999E-2</v>
      </c>
      <c r="M265" s="61">
        <v>0</v>
      </c>
      <c r="N265" s="61">
        <v>0</v>
      </c>
      <c r="O265" s="61">
        <f t="shared" si="175"/>
        <v>9.7449504000000006E-2</v>
      </c>
      <c r="P265" s="61">
        <v>0</v>
      </c>
      <c r="Q265" s="61">
        <v>8.822880000000001E-2</v>
      </c>
      <c r="R265" s="61">
        <v>9.2207039999999997E-3</v>
      </c>
      <c r="S265" s="61">
        <v>0</v>
      </c>
      <c r="T265" s="62">
        <f t="shared" si="182"/>
        <v>0</v>
      </c>
      <c r="U265" s="62">
        <v>0</v>
      </c>
      <c r="V265" s="62">
        <v>0</v>
      </c>
      <c r="W265" s="62">
        <v>0</v>
      </c>
      <c r="X265" s="62">
        <v>0</v>
      </c>
      <c r="Y265" s="62" t="s">
        <v>97</v>
      </c>
      <c r="Z265" s="62" t="s">
        <v>97</v>
      </c>
      <c r="AA265" s="62" t="s">
        <v>97</v>
      </c>
      <c r="AB265" s="62" t="s">
        <v>97</v>
      </c>
      <c r="AC265" s="62" t="s">
        <v>97</v>
      </c>
      <c r="AD265" s="61">
        <v>0</v>
      </c>
      <c r="AE265" s="61">
        <f t="shared" si="163"/>
        <v>0.10160392</v>
      </c>
      <c r="AF265" s="61">
        <f t="shared" si="163"/>
        <v>0</v>
      </c>
      <c r="AG265" s="61">
        <f t="shared" si="163"/>
        <v>9.3920000000000003E-2</v>
      </c>
      <c r="AH265" s="61">
        <f t="shared" si="163"/>
        <v>7.6839200000000003E-3</v>
      </c>
      <c r="AI265" s="61">
        <f t="shared" si="164"/>
        <v>0</v>
      </c>
      <c r="AJ265" s="61">
        <f t="shared" si="180"/>
        <v>0</v>
      </c>
      <c r="AK265" s="61">
        <v>0</v>
      </c>
      <c r="AL265" s="61">
        <v>0</v>
      </c>
      <c r="AM265" s="61">
        <v>0</v>
      </c>
      <c r="AN265" s="61">
        <v>0</v>
      </c>
      <c r="AO265" s="62">
        <f t="shared" si="174"/>
        <v>0.10160392</v>
      </c>
      <c r="AP265" s="62">
        <v>0</v>
      </c>
      <c r="AQ265" s="62">
        <v>9.3920000000000003E-2</v>
      </c>
      <c r="AR265" s="62">
        <v>7.6839200000000003E-3</v>
      </c>
      <c r="AS265" s="62">
        <v>0</v>
      </c>
      <c r="AT265" s="97">
        <f t="shared" si="183"/>
        <v>0</v>
      </c>
      <c r="AU265" s="62">
        <v>0</v>
      </c>
      <c r="AV265" s="62">
        <v>0</v>
      </c>
      <c r="AW265" s="62">
        <v>0</v>
      </c>
      <c r="AX265" s="62">
        <v>0</v>
      </c>
      <c r="AY265" s="62" t="s">
        <v>97</v>
      </c>
      <c r="AZ265" s="62" t="s">
        <v>97</v>
      </c>
      <c r="BA265" s="62" t="s">
        <v>97</v>
      </c>
      <c r="BB265" s="62" t="s">
        <v>97</v>
      </c>
      <c r="BC265" s="62" t="s">
        <v>97</v>
      </c>
    </row>
    <row r="266" spans="1:55" ht="31.5" customHeight="1" x14ac:dyDescent="0.25">
      <c r="A266" s="85" t="s">
        <v>239</v>
      </c>
      <c r="B266" s="15" t="s">
        <v>566</v>
      </c>
      <c r="C266" s="74" t="s">
        <v>156</v>
      </c>
      <c r="D266" s="110">
        <v>0</v>
      </c>
      <c r="E266" s="61">
        <f t="shared" si="159"/>
        <v>0.53208497999999993</v>
      </c>
      <c r="F266" s="61">
        <f t="shared" si="160"/>
        <v>0</v>
      </c>
      <c r="G266" s="61">
        <f t="shared" si="161"/>
        <v>0.238434072</v>
      </c>
      <c r="H266" s="61">
        <f t="shared" si="162"/>
        <v>0.29365090799999999</v>
      </c>
      <c r="I266" s="61">
        <f t="shared" si="179"/>
        <v>0</v>
      </c>
      <c r="J266" s="61">
        <f t="shared" si="176"/>
        <v>0</v>
      </c>
      <c r="K266" s="61">
        <v>0</v>
      </c>
      <c r="L266" s="61">
        <v>0</v>
      </c>
      <c r="M266" s="61">
        <v>0</v>
      </c>
      <c r="N266" s="61">
        <v>0</v>
      </c>
      <c r="O266" s="61">
        <f t="shared" si="175"/>
        <v>0.46283761199999995</v>
      </c>
      <c r="P266" s="61">
        <v>0</v>
      </c>
      <c r="Q266" s="61">
        <v>0.20224590000000001</v>
      </c>
      <c r="R266" s="61">
        <v>0.26059171199999998</v>
      </c>
      <c r="S266" s="61">
        <v>0</v>
      </c>
      <c r="T266" s="62">
        <f t="shared" si="182"/>
        <v>6.9247368000000004E-2</v>
      </c>
      <c r="U266" s="62">
        <v>0</v>
      </c>
      <c r="V266" s="62">
        <v>3.6188171999999998E-2</v>
      </c>
      <c r="W266" s="62">
        <v>3.3059195999999999E-2</v>
      </c>
      <c r="X266" s="62">
        <v>0</v>
      </c>
      <c r="Y266" s="62" t="s">
        <v>97</v>
      </c>
      <c r="Z266" s="62" t="s">
        <v>97</v>
      </c>
      <c r="AA266" s="62" t="s">
        <v>97</v>
      </c>
      <c r="AB266" s="62" t="s">
        <v>97</v>
      </c>
      <c r="AC266" s="62" t="s">
        <v>97</v>
      </c>
      <c r="AD266" s="61">
        <v>0</v>
      </c>
      <c r="AE266" s="61">
        <f t="shared" si="163"/>
        <v>0.44340415</v>
      </c>
      <c r="AF266" s="61">
        <f t="shared" si="163"/>
        <v>0</v>
      </c>
      <c r="AG266" s="61">
        <f t="shared" si="163"/>
        <v>0.19869506000000001</v>
      </c>
      <c r="AH266" s="61">
        <f t="shared" si="163"/>
        <v>0.24470908999999999</v>
      </c>
      <c r="AI266" s="61">
        <f t="shared" si="164"/>
        <v>0</v>
      </c>
      <c r="AJ266" s="61">
        <f t="shared" si="180"/>
        <v>0</v>
      </c>
      <c r="AK266" s="61">
        <v>0</v>
      </c>
      <c r="AL266" s="61">
        <v>0</v>
      </c>
      <c r="AM266" s="61">
        <v>0</v>
      </c>
      <c r="AN266" s="61">
        <v>0</v>
      </c>
      <c r="AO266" s="62">
        <f t="shared" si="174"/>
        <v>0.38569800999999998</v>
      </c>
      <c r="AP266" s="62">
        <v>0</v>
      </c>
      <c r="AQ266" s="62">
        <v>0.16853825</v>
      </c>
      <c r="AR266" s="62">
        <v>0.21715975999999998</v>
      </c>
      <c r="AS266" s="62">
        <v>0</v>
      </c>
      <c r="AT266" s="97">
        <f t="shared" si="183"/>
        <v>5.7706140000000003E-2</v>
      </c>
      <c r="AU266" s="62">
        <v>0</v>
      </c>
      <c r="AV266" s="62">
        <v>3.0156809999999999E-2</v>
      </c>
      <c r="AW266" s="62">
        <v>2.754933E-2</v>
      </c>
      <c r="AX266" s="62">
        <v>0</v>
      </c>
      <c r="AY266" s="62" t="s">
        <v>97</v>
      </c>
      <c r="AZ266" s="62" t="s">
        <v>97</v>
      </c>
      <c r="BA266" s="62" t="s">
        <v>97</v>
      </c>
      <c r="BB266" s="62" t="s">
        <v>97</v>
      </c>
      <c r="BC266" s="62" t="s">
        <v>97</v>
      </c>
    </row>
    <row r="267" spans="1:55" ht="31.5" customHeight="1" x14ac:dyDescent="0.25">
      <c r="A267" s="85" t="s">
        <v>310</v>
      </c>
      <c r="B267" s="15" t="s">
        <v>678</v>
      </c>
      <c r="C267" s="74" t="s">
        <v>679</v>
      </c>
      <c r="D267" s="110">
        <v>0</v>
      </c>
      <c r="E267" s="61">
        <f t="shared" si="159"/>
        <v>0.24991691999999999</v>
      </c>
      <c r="F267" s="61">
        <f t="shared" si="160"/>
        <v>0</v>
      </c>
      <c r="G267" s="61">
        <f t="shared" si="161"/>
        <v>7.9741799999999988E-2</v>
      </c>
      <c r="H267" s="61">
        <f t="shared" si="162"/>
        <v>0.17017512000000001</v>
      </c>
      <c r="I267" s="61">
        <v>0</v>
      </c>
      <c r="J267" s="61">
        <v>0</v>
      </c>
      <c r="K267" s="61">
        <v>0</v>
      </c>
      <c r="L267" s="61">
        <v>0</v>
      </c>
      <c r="M267" s="61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2">
        <f t="shared" si="182"/>
        <v>0.24991691999999999</v>
      </c>
      <c r="U267" s="62">
        <v>0</v>
      </c>
      <c r="V267" s="62">
        <v>7.9741799999999988E-2</v>
      </c>
      <c r="W267" s="62">
        <v>0.17017512000000001</v>
      </c>
      <c r="X267" s="62">
        <v>0</v>
      </c>
      <c r="Y267" s="62" t="s">
        <v>97</v>
      </c>
      <c r="Z267" s="62" t="s">
        <v>97</v>
      </c>
      <c r="AA267" s="62" t="s">
        <v>97</v>
      </c>
      <c r="AB267" s="62" t="s">
        <v>97</v>
      </c>
      <c r="AC267" s="62" t="s">
        <v>97</v>
      </c>
      <c r="AD267" s="61">
        <v>0</v>
      </c>
      <c r="AE267" s="61">
        <f t="shared" si="163"/>
        <v>0.20826410000000001</v>
      </c>
      <c r="AF267" s="61">
        <f t="shared" si="163"/>
        <v>0</v>
      </c>
      <c r="AG267" s="61">
        <f t="shared" si="163"/>
        <v>6.6451499999999997E-2</v>
      </c>
      <c r="AH267" s="61">
        <f t="shared" si="163"/>
        <v>0.14181260000000001</v>
      </c>
      <c r="AI267" s="61">
        <f t="shared" si="164"/>
        <v>0</v>
      </c>
      <c r="AJ267" s="61">
        <v>0</v>
      </c>
      <c r="AK267" s="61">
        <v>0</v>
      </c>
      <c r="AL267" s="61">
        <v>0</v>
      </c>
      <c r="AM267" s="61">
        <v>0</v>
      </c>
      <c r="AN267" s="61">
        <v>0</v>
      </c>
      <c r="AO267" s="62">
        <v>0</v>
      </c>
      <c r="AP267" s="62">
        <v>0</v>
      </c>
      <c r="AQ267" s="62">
        <v>0</v>
      </c>
      <c r="AR267" s="62">
        <v>0</v>
      </c>
      <c r="AS267" s="62">
        <v>0</v>
      </c>
      <c r="AT267" s="97">
        <f t="shared" si="183"/>
        <v>0.20826410000000001</v>
      </c>
      <c r="AU267" s="62">
        <v>0</v>
      </c>
      <c r="AV267" s="62">
        <v>6.6451499999999997E-2</v>
      </c>
      <c r="AW267" s="62">
        <v>0.14181260000000001</v>
      </c>
      <c r="AX267" s="62">
        <v>0</v>
      </c>
      <c r="AY267" s="62" t="s">
        <v>97</v>
      </c>
      <c r="AZ267" s="62" t="s">
        <v>97</v>
      </c>
      <c r="BA267" s="62" t="s">
        <v>97</v>
      </c>
      <c r="BB267" s="62" t="s">
        <v>97</v>
      </c>
      <c r="BC267" s="62" t="s">
        <v>97</v>
      </c>
    </row>
    <row r="268" spans="1:55" ht="31.5" customHeight="1" x14ac:dyDescent="0.25">
      <c r="A268" s="85" t="s">
        <v>310</v>
      </c>
      <c r="B268" s="15" t="s">
        <v>680</v>
      </c>
      <c r="C268" s="74" t="s">
        <v>681</v>
      </c>
      <c r="D268" s="110">
        <v>0</v>
      </c>
      <c r="E268" s="61">
        <f t="shared" si="159"/>
        <v>0</v>
      </c>
      <c r="F268" s="61">
        <f t="shared" si="160"/>
        <v>0</v>
      </c>
      <c r="G268" s="61">
        <f t="shared" si="161"/>
        <v>0</v>
      </c>
      <c r="H268" s="61">
        <f t="shared" si="162"/>
        <v>0</v>
      </c>
      <c r="I268" s="61">
        <v>0</v>
      </c>
      <c r="J268" s="61">
        <v>0</v>
      </c>
      <c r="K268" s="61">
        <v>0</v>
      </c>
      <c r="L268" s="61">
        <v>0</v>
      </c>
      <c r="M268" s="61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2">
        <f t="shared" si="182"/>
        <v>0</v>
      </c>
      <c r="U268" s="62">
        <v>0</v>
      </c>
      <c r="V268" s="62">
        <v>0</v>
      </c>
      <c r="W268" s="62">
        <v>0</v>
      </c>
      <c r="X268" s="62">
        <v>0</v>
      </c>
      <c r="Y268" s="62" t="s">
        <v>97</v>
      </c>
      <c r="Z268" s="62" t="s">
        <v>97</v>
      </c>
      <c r="AA268" s="62" t="s">
        <v>97</v>
      </c>
      <c r="AB268" s="62" t="s">
        <v>97</v>
      </c>
      <c r="AC268" s="62" t="s">
        <v>97</v>
      </c>
      <c r="AD268" s="61">
        <v>0</v>
      </c>
      <c r="AE268" s="61">
        <f t="shared" si="163"/>
        <v>1.6960851400000001</v>
      </c>
      <c r="AF268" s="61">
        <f t="shared" si="163"/>
        <v>0</v>
      </c>
      <c r="AG268" s="61">
        <f t="shared" si="163"/>
        <v>0.92536927000000002</v>
      </c>
      <c r="AH268" s="61">
        <f t="shared" si="163"/>
        <v>0.77071586999999997</v>
      </c>
      <c r="AI268" s="61">
        <f t="shared" si="164"/>
        <v>0</v>
      </c>
      <c r="AJ268" s="61">
        <v>0</v>
      </c>
      <c r="AK268" s="61">
        <v>0</v>
      </c>
      <c r="AL268" s="61">
        <v>0</v>
      </c>
      <c r="AM268" s="61">
        <v>0</v>
      </c>
      <c r="AN268" s="61">
        <v>0</v>
      </c>
      <c r="AO268" s="62">
        <v>0</v>
      </c>
      <c r="AP268" s="62">
        <v>0</v>
      </c>
      <c r="AQ268" s="62">
        <v>0</v>
      </c>
      <c r="AR268" s="62">
        <v>0</v>
      </c>
      <c r="AS268" s="62">
        <v>0</v>
      </c>
      <c r="AT268" s="97">
        <f t="shared" si="183"/>
        <v>1.6960851400000001</v>
      </c>
      <c r="AU268" s="62">
        <v>0</v>
      </c>
      <c r="AV268" s="62">
        <v>0.92536927000000002</v>
      </c>
      <c r="AW268" s="62">
        <v>0.77071586999999997</v>
      </c>
      <c r="AX268" s="62">
        <v>0</v>
      </c>
      <c r="AY268" s="62" t="s">
        <v>97</v>
      </c>
      <c r="AZ268" s="62" t="s">
        <v>97</v>
      </c>
      <c r="BA268" s="62" t="s">
        <v>97</v>
      </c>
      <c r="BB268" s="62" t="s">
        <v>97</v>
      </c>
      <c r="BC268" s="62" t="s">
        <v>97</v>
      </c>
    </row>
    <row r="269" spans="1:55" ht="31.5" customHeight="1" x14ac:dyDescent="0.25">
      <c r="A269" s="85" t="s">
        <v>310</v>
      </c>
      <c r="B269" s="15" t="s">
        <v>682</v>
      </c>
      <c r="C269" s="74" t="s">
        <v>683</v>
      </c>
      <c r="D269" s="110">
        <v>0</v>
      </c>
      <c r="E269" s="61">
        <f t="shared" si="159"/>
        <v>0.189503112</v>
      </c>
      <c r="F269" s="61">
        <f t="shared" si="160"/>
        <v>0</v>
      </c>
      <c r="G269" s="61">
        <f t="shared" si="161"/>
        <v>6.5466408000000004E-2</v>
      </c>
      <c r="H269" s="61">
        <f t="shared" si="162"/>
        <v>0.124036704</v>
      </c>
      <c r="I269" s="61">
        <v>0</v>
      </c>
      <c r="J269" s="61">
        <v>0</v>
      </c>
      <c r="K269" s="61">
        <v>0</v>
      </c>
      <c r="L269" s="61">
        <v>0</v>
      </c>
      <c r="M269" s="61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2">
        <f t="shared" si="182"/>
        <v>0.189503112</v>
      </c>
      <c r="U269" s="62">
        <v>0</v>
      </c>
      <c r="V269" s="62">
        <v>6.5466408000000004E-2</v>
      </c>
      <c r="W269" s="62">
        <v>0.124036704</v>
      </c>
      <c r="X269" s="62">
        <v>0</v>
      </c>
      <c r="Y269" s="62" t="s">
        <v>97</v>
      </c>
      <c r="Z269" s="62" t="s">
        <v>97</v>
      </c>
      <c r="AA269" s="62" t="s">
        <v>97</v>
      </c>
      <c r="AB269" s="62" t="s">
        <v>97</v>
      </c>
      <c r="AC269" s="62" t="s">
        <v>97</v>
      </c>
      <c r="AD269" s="61">
        <v>0</v>
      </c>
      <c r="AE269" s="61">
        <f t="shared" si="163"/>
        <v>0.15791926000000001</v>
      </c>
      <c r="AF269" s="61">
        <f t="shared" si="163"/>
        <v>0</v>
      </c>
      <c r="AG269" s="61">
        <f t="shared" si="163"/>
        <v>5.4555340000000001E-2</v>
      </c>
      <c r="AH269" s="61">
        <f t="shared" si="163"/>
        <v>0.10336392</v>
      </c>
      <c r="AI269" s="61">
        <f t="shared" si="164"/>
        <v>0</v>
      </c>
      <c r="AJ269" s="61">
        <v>0</v>
      </c>
      <c r="AK269" s="61">
        <v>0</v>
      </c>
      <c r="AL269" s="61">
        <v>0</v>
      </c>
      <c r="AM269" s="61">
        <v>0</v>
      </c>
      <c r="AN269" s="61">
        <v>0</v>
      </c>
      <c r="AO269" s="62">
        <v>0</v>
      </c>
      <c r="AP269" s="62">
        <v>0</v>
      </c>
      <c r="AQ269" s="62">
        <v>0</v>
      </c>
      <c r="AR269" s="62">
        <v>0</v>
      </c>
      <c r="AS269" s="62">
        <v>0</v>
      </c>
      <c r="AT269" s="97">
        <f t="shared" si="183"/>
        <v>0.15791926000000001</v>
      </c>
      <c r="AU269" s="62">
        <v>0</v>
      </c>
      <c r="AV269" s="62">
        <v>5.4555340000000001E-2</v>
      </c>
      <c r="AW269" s="62">
        <v>0.10336392</v>
      </c>
      <c r="AX269" s="62">
        <v>0</v>
      </c>
      <c r="AY269" s="62" t="s">
        <v>97</v>
      </c>
      <c r="AZ269" s="62" t="s">
        <v>97</v>
      </c>
      <c r="BA269" s="62" t="s">
        <v>97</v>
      </c>
      <c r="BB269" s="62" t="s">
        <v>97</v>
      </c>
      <c r="BC269" s="62" t="s">
        <v>97</v>
      </c>
    </row>
    <row r="270" spans="1:55" ht="33.75" customHeight="1" x14ac:dyDescent="0.25">
      <c r="A270" s="63" t="s">
        <v>239</v>
      </c>
      <c r="B270" s="64" t="s">
        <v>268</v>
      </c>
      <c r="C270" s="65" t="s">
        <v>269</v>
      </c>
      <c r="D270" s="110">
        <v>16.156940039999999</v>
      </c>
      <c r="E270" s="61">
        <f t="shared" si="159"/>
        <v>1.7999999999999999E-2</v>
      </c>
      <c r="F270" s="61">
        <f t="shared" si="160"/>
        <v>1.7999999999999999E-2</v>
      </c>
      <c r="G270" s="61">
        <f t="shared" si="161"/>
        <v>0</v>
      </c>
      <c r="H270" s="61">
        <f t="shared" si="162"/>
        <v>0</v>
      </c>
      <c r="I270" s="61">
        <f t="shared" si="179"/>
        <v>0</v>
      </c>
      <c r="J270" s="61">
        <f t="shared" si="150"/>
        <v>0</v>
      </c>
      <c r="K270" s="61">
        <v>0</v>
      </c>
      <c r="L270" s="61">
        <v>0</v>
      </c>
      <c r="M270" s="61">
        <v>0</v>
      </c>
      <c r="N270" s="61">
        <v>0</v>
      </c>
      <c r="O270" s="61">
        <f t="shared" si="175"/>
        <v>8.9999999999999993E-3</v>
      </c>
      <c r="P270" s="61">
        <v>8.9999999999999993E-3</v>
      </c>
      <c r="Q270" s="61">
        <v>0</v>
      </c>
      <c r="R270" s="61">
        <v>0</v>
      </c>
      <c r="S270" s="61">
        <v>0</v>
      </c>
      <c r="T270" s="62">
        <f t="shared" si="182"/>
        <v>8.9999999999999993E-3</v>
      </c>
      <c r="U270" s="62">
        <v>8.9999999999999993E-3</v>
      </c>
      <c r="V270" s="62">
        <v>0</v>
      </c>
      <c r="W270" s="62">
        <v>0</v>
      </c>
      <c r="X270" s="62">
        <v>0</v>
      </c>
      <c r="Y270" s="62" t="s">
        <v>97</v>
      </c>
      <c r="Z270" s="62" t="s">
        <v>97</v>
      </c>
      <c r="AA270" s="62" t="s">
        <v>97</v>
      </c>
      <c r="AB270" s="62" t="s">
        <v>97</v>
      </c>
      <c r="AC270" s="62" t="s">
        <v>97</v>
      </c>
      <c r="AD270" s="61">
        <v>13.4641167</v>
      </c>
      <c r="AE270" s="61">
        <f t="shared" si="163"/>
        <v>0</v>
      </c>
      <c r="AF270" s="61">
        <f t="shared" si="163"/>
        <v>0</v>
      </c>
      <c r="AG270" s="61">
        <f t="shared" si="163"/>
        <v>0</v>
      </c>
      <c r="AH270" s="61">
        <f t="shared" si="163"/>
        <v>0</v>
      </c>
      <c r="AI270" s="61">
        <f t="shared" si="164"/>
        <v>0</v>
      </c>
      <c r="AJ270" s="61">
        <f t="shared" si="180"/>
        <v>0</v>
      </c>
      <c r="AK270" s="61">
        <v>0</v>
      </c>
      <c r="AL270" s="61">
        <v>0</v>
      </c>
      <c r="AM270" s="61">
        <v>0</v>
      </c>
      <c r="AN270" s="61">
        <v>0</v>
      </c>
      <c r="AO270" s="62">
        <f t="shared" si="174"/>
        <v>0</v>
      </c>
      <c r="AP270" s="62">
        <v>0</v>
      </c>
      <c r="AQ270" s="62">
        <v>0</v>
      </c>
      <c r="AR270" s="62">
        <v>0</v>
      </c>
      <c r="AS270" s="62">
        <v>0</v>
      </c>
      <c r="AT270" s="97">
        <f t="shared" si="183"/>
        <v>0</v>
      </c>
      <c r="AU270" s="62">
        <v>0</v>
      </c>
      <c r="AV270" s="62">
        <v>0</v>
      </c>
      <c r="AW270" s="62">
        <v>0</v>
      </c>
      <c r="AX270" s="62">
        <v>0</v>
      </c>
      <c r="AY270" s="62" t="s">
        <v>97</v>
      </c>
      <c r="AZ270" s="62" t="s">
        <v>97</v>
      </c>
      <c r="BA270" s="62" t="s">
        <v>97</v>
      </c>
      <c r="BB270" s="62" t="s">
        <v>97</v>
      </c>
      <c r="BC270" s="62" t="s">
        <v>97</v>
      </c>
    </row>
    <row r="271" spans="1:55" ht="34.5" customHeight="1" x14ac:dyDescent="0.25">
      <c r="A271" s="63" t="s">
        <v>239</v>
      </c>
      <c r="B271" s="64" t="s">
        <v>270</v>
      </c>
      <c r="C271" s="65" t="s">
        <v>271</v>
      </c>
      <c r="D271" s="110">
        <v>0.28404715199999997</v>
      </c>
      <c r="E271" s="61">
        <f t="shared" si="159"/>
        <v>0</v>
      </c>
      <c r="F271" s="61">
        <f t="shared" si="160"/>
        <v>0</v>
      </c>
      <c r="G271" s="61">
        <f t="shared" si="161"/>
        <v>0</v>
      </c>
      <c r="H271" s="61">
        <f t="shared" si="162"/>
        <v>0</v>
      </c>
      <c r="I271" s="61">
        <f t="shared" si="179"/>
        <v>0</v>
      </c>
      <c r="J271" s="61">
        <f t="shared" si="150"/>
        <v>0</v>
      </c>
      <c r="K271" s="61">
        <v>0</v>
      </c>
      <c r="L271" s="61">
        <v>0</v>
      </c>
      <c r="M271" s="61">
        <v>0</v>
      </c>
      <c r="N271" s="61">
        <v>0</v>
      </c>
      <c r="O271" s="61">
        <f t="shared" si="175"/>
        <v>0</v>
      </c>
      <c r="P271" s="61">
        <v>0</v>
      </c>
      <c r="Q271" s="61">
        <v>0</v>
      </c>
      <c r="R271" s="61">
        <v>0</v>
      </c>
      <c r="S271" s="61">
        <v>0</v>
      </c>
      <c r="T271" s="62">
        <f t="shared" si="182"/>
        <v>0</v>
      </c>
      <c r="U271" s="62">
        <v>0</v>
      </c>
      <c r="V271" s="62">
        <v>0</v>
      </c>
      <c r="W271" s="62">
        <v>0</v>
      </c>
      <c r="X271" s="62">
        <v>0</v>
      </c>
      <c r="Y271" s="62" t="s">
        <v>97</v>
      </c>
      <c r="Z271" s="62" t="s">
        <v>97</v>
      </c>
      <c r="AA271" s="62" t="s">
        <v>97</v>
      </c>
      <c r="AB271" s="62" t="s">
        <v>97</v>
      </c>
      <c r="AC271" s="62" t="s">
        <v>97</v>
      </c>
      <c r="AD271" s="61">
        <v>0.23670595999999999</v>
      </c>
      <c r="AE271" s="61">
        <f t="shared" si="163"/>
        <v>0</v>
      </c>
      <c r="AF271" s="61">
        <f t="shared" si="163"/>
        <v>0</v>
      </c>
      <c r="AG271" s="61">
        <f t="shared" si="163"/>
        <v>0</v>
      </c>
      <c r="AH271" s="61">
        <f t="shared" si="163"/>
        <v>0</v>
      </c>
      <c r="AI271" s="61">
        <f t="shared" si="164"/>
        <v>0</v>
      </c>
      <c r="AJ271" s="61">
        <f t="shared" si="180"/>
        <v>0</v>
      </c>
      <c r="AK271" s="61">
        <v>0</v>
      </c>
      <c r="AL271" s="61">
        <v>0</v>
      </c>
      <c r="AM271" s="61">
        <v>0</v>
      </c>
      <c r="AN271" s="61">
        <v>0</v>
      </c>
      <c r="AO271" s="62">
        <f t="shared" si="174"/>
        <v>0</v>
      </c>
      <c r="AP271" s="62">
        <v>0</v>
      </c>
      <c r="AQ271" s="62">
        <v>0</v>
      </c>
      <c r="AR271" s="62">
        <v>0</v>
      </c>
      <c r="AS271" s="62">
        <v>0</v>
      </c>
      <c r="AT271" s="97">
        <f t="shared" si="183"/>
        <v>0</v>
      </c>
      <c r="AU271" s="62">
        <v>0</v>
      </c>
      <c r="AV271" s="62">
        <v>0</v>
      </c>
      <c r="AW271" s="62">
        <v>0</v>
      </c>
      <c r="AX271" s="62">
        <v>0</v>
      </c>
      <c r="AY271" s="62" t="s">
        <v>97</v>
      </c>
      <c r="AZ271" s="62" t="s">
        <v>97</v>
      </c>
      <c r="BA271" s="62" t="s">
        <v>97</v>
      </c>
      <c r="BB271" s="62" t="s">
        <v>97</v>
      </c>
      <c r="BC271" s="62" t="s">
        <v>97</v>
      </c>
    </row>
    <row r="272" spans="1:55" ht="30.75" customHeight="1" x14ac:dyDescent="0.25">
      <c r="A272" s="57" t="s">
        <v>239</v>
      </c>
      <c r="B272" s="15" t="s">
        <v>272</v>
      </c>
      <c r="C272" s="72" t="s">
        <v>273</v>
      </c>
      <c r="D272" s="110">
        <v>1.6650492959999998</v>
      </c>
      <c r="E272" s="61">
        <f t="shared" si="159"/>
        <v>1.7512199999999999E-2</v>
      </c>
      <c r="F272" s="61">
        <f t="shared" si="160"/>
        <v>1.7512199999999999E-2</v>
      </c>
      <c r="G272" s="61">
        <f t="shared" si="161"/>
        <v>0</v>
      </c>
      <c r="H272" s="61">
        <f t="shared" si="162"/>
        <v>0</v>
      </c>
      <c r="I272" s="61">
        <f t="shared" si="179"/>
        <v>0</v>
      </c>
      <c r="J272" s="61">
        <f t="shared" si="150"/>
        <v>5.5121999999999992E-3</v>
      </c>
      <c r="K272" s="61">
        <v>5.5121999999999992E-3</v>
      </c>
      <c r="L272" s="61">
        <v>0</v>
      </c>
      <c r="M272" s="61">
        <v>0</v>
      </c>
      <c r="N272" s="61">
        <v>0</v>
      </c>
      <c r="O272" s="61">
        <f t="shared" si="175"/>
        <v>0</v>
      </c>
      <c r="P272" s="61">
        <v>0</v>
      </c>
      <c r="Q272" s="61">
        <v>0</v>
      </c>
      <c r="R272" s="61">
        <v>0</v>
      </c>
      <c r="S272" s="61">
        <v>0</v>
      </c>
      <c r="T272" s="62">
        <f t="shared" si="182"/>
        <v>1.2E-2</v>
      </c>
      <c r="U272" s="62">
        <v>1.2E-2</v>
      </c>
      <c r="V272" s="62">
        <v>0</v>
      </c>
      <c r="W272" s="62">
        <v>0</v>
      </c>
      <c r="X272" s="62">
        <v>0</v>
      </c>
      <c r="Y272" s="62" t="s">
        <v>97</v>
      </c>
      <c r="Z272" s="62" t="s">
        <v>97</v>
      </c>
      <c r="AA272" s="62" t="s">
        <v>97</v>
      </c>
      <c r="AB272" s="62" t="s">
        <v>97</v>
      </c>
      <c r="AC272" s="62" t="s">
        <v>97</v>
      </c>
      <c r="AD272" s="61">
        <v>1.3875410799999999</v>
      </c>
      <c r="AE272" s="61">
        <f t="shared" si="163"/>
        <v>0</v>
      </c>
      <c r="AF272" s="61">
        <f t="shared" si="163"/>
        <v>0</v>
      </c>
      <c r="AG272" s="61">
        <f t="shared" si="163"/>
        <v>0</v>
      </c>
      <c r="AH272" s="61">
        <f t="shared" si="163"/>
        <v>0</v>
      </c>
      <c r="AI272" s="61">
        <f t="shared" si="164"/>
        <v>0</v>
      </c>
      <c r="AJ272" s="61">
        <f t="shared" si="180"/>
        <v>0</v>
      </c>
      <c r="AK272" s="61">
        <v>0</v>
      </c>
      <c r="AL272" s="61">
        <v>0</v>
      </c>
      <c r="AM272" s="61">
        <v>0</v>
      </c>
      <c r="AN272" s="61">
        <v>0</v>
      </c>
      <c r="AO272" s="62">
        <f t="shared" si="174"/>
        <v>0</v>
      </c>
      <c r="AP272" s="62">
        <v>0</v>
      </c>
      <c r="AQ272" s="62">
        <v>0</v>
      </c>
      <c r="AR272" s="62">
        <v>0</v>
      </c>
      <c r="AS272" s="62">
        <v>0</v>
      </c>
      <c r="AT272" s="97">
        <f t="shared" si="183"/>
        <v>0</v>
      </c>
      <c r="AU272" s="62">
        <v>0</v>
      </c>
      <c r="AV272" s="62">
        <v>0</v>
      </c>
      <c r="AW272" s="62">
        <v>0</v>
      </c>
      <c r="AX272" s="62">
        <v>0</v>
      </c>
      <c r="AY272" s="62" t="s">
        <v>97</v>
      </c>
      <c r="AZ272" s="62" t="s">
        <v>97</v>
      </c>
      <c r="BA272" s="62" t="s">
        <v>97</v>
      </c>
      <c r="BB272" s="62" t="s">
        <v>97</v>
      </c>
      <c r="BC272" s="62" t="s">
        <v>97</v>
      </c>
    </row>
    <row r="273" spans="1:55" ht="36.75" customHeight="1" x14ac:dyDescent="0.25">
      <c r="A273" s="57" t="s">
        <v>239</v>
      </c>
      <c r="B273" s="15" t="s">
        <v>274</v>
      </c>
      <c r="C273" s="72" t="s">
        <v>275</v>
      </c>
      <c r="D273" s="110">
        <v>0.44014525199999993</v>
      </c>
      <c r="E273" s="61">
        <f t="shared" si="159"/>
        <v>0.41793470399999999</v>
      </c>
      <c r="F273" s="61">
        <f t="shared" si="160"/>
        <v>2.4685631999999996E-2</v>
      </c>
      <c r="G273" s="61">
        <f t="shared" si="161"/>
        <v>0.12443147999999998</v>
      </c>
      <c r="H273" s="61">
        <f t="shared" si="162"/>
        <v>0.26881759199999999</v>
      </c>
      <c r="I273" s="61">
        <f t="shared" si="179"/>
        <v>0</v>
      </c>
      <c r="J273" s="61">
        <f t="shared" si="150"/>
        <v>0</v>
      </c>
      <c r="K273" s="61">
        <v>0</v>
      </c>
      <c r="L273" s="61">
        <v>0</v>
      </c>
      <c r="M273" s="61">
        <v>0</v>
      </c>
      <c r="N273" s="61">
        <v>0</v>
      </c>
      <c r="O273" s="61">
        <f t="shared" si="175"/>
        <v>2.4685631999999996E-2</v>
      </c>
      <c r="P273" s="61">
        <v>2.4685631999999996E-2</v>
      </c>
      <c r="Q273" s="61">
        <v>0</v>
      </c>
      <c r="R273" s="61">
        <v>0</v>
      </c>
      <c r="S273" s="61">
        <v>0</v>
      </c>
      <c r="T273" s="62">
        <f t="shared" si="182"/>
        <v>0.39324907199999998</v>
      </c>
      <c r="U273" s="62">
        <v>0</v>
      </c>
      <c r="V273" s="62">
        <v>0.12443147999999998</v>
      </c>
      <c r="W273" s="62">
        <v>0.26881759199999999</v>
      </c>
      <c r="X273" s="62">
        <v>0</v>
      </c>
      <c r="Y273" s="62" t="s">
        <v>97</v>
      </c>
      <c r="Z273" s="62" t="s">
        <v>97</v>
      </c>
      <c r="AA273" s="62" t="s">
        <v>97</v>
      </c>
      <c r="AB273" s="62" t="s">
        <v>97</v>
      </c>
      <c r="AC273" s="62" t="s">
        <v>97</v>
      </c>
      <c r="AD273" s="61">
        <v>0.36678770999999993</v>
      </c>
      <c r="AE273" s="61">
        <f t="shared" si="163"/>
        <v>0.34827891999999999</v>
      </c>
      <c r="AF273" s="61">
        <f t="shared" si="163"/>
        <v>2.0571359999999997E-2</v>
      </c>
      <c r="AG273" s="61">
        <f t="shared" si="163"/>
        <v>0.10369289999999999</v>
      </c>
      <c r="AH273" s="61">
        <f t="shared" si="163"/>
        <v>0.22401466</v>
      </c>
      <c r="AI273" s="61">
        <f t="shared" si="164"/>
        <v>0</v>
      </c>
      <c r="AJ273" s="61">
        <f t="shared" si="180"/>
        <v>0</v>
      </c>
      <c r="AK273" s="61">
        <v>0</v>
      </c>
      <c r="AL273" s="61">
        <v>0</v>
      </c>
      <c r="AM273" s="61">
        <v>0</v>
      </c>
      <c r="AN273" s="61">
        <v>0</v>
      </c>
      <c r="AO273" s="62">
        <f t="shared" si="174"/>
        <v>0</v>
      </c>
      <c r="AP273" s="62">
        <v>0</v>
      </c>
      <c r="AQ273" s="62">
        <v>0</v>
      </c>
      <c r="AR273" s="62">
        <v>0</v>
      </c>
      <c r="AS273" s="62">
        <v>0</v>
      </c>
      <c r="AT273" s="97">
        <f t="shared" si="183"/>
        <v>0.34827891999999999</v>
      </c>
      <c r="AU273" s="62">
        <v>2.0571359999999997E-2</v>
      </c>
      <c r="AV273" s="62">
        <v>0.10369289999999999</v>
      </c>
      <c r="AW273" s="62">
        <v>0.22401466</v>
      </c>
      <c r="AX273" s="62">
        <v>0</v>
      </c>
      <c r="AY273" s="62" t="s">
        <v>97</v>
      </c>
      <c r="AZ273" s="62" t="s">
        <v>97</v>
      </c>
      <c r="BA273" s="62" t="s">
        <v>97</v>
      </c>
      <c r="BB273" s="62" t="s">
        <v>97</v>
      </c>
      <c r="BC273" s="62" t="s">
        <v>97</v>
      </c>
    </row>
    <row r="274" spans="1:55" ht="36.75" customHeight="1" x14ac:dyDescent="0.25">
      <c r="A274" s="57" t="s">
        <v>239</v>
      </c>
      <c r="B274" s="15" t="s">
        <v>276</v>
      </c>
      <c r="C274" s="72" t="s">
        <v>277</v>
      </c>
      <c r="D274" s="110">
        <v>4.0317851999999998</v>
      </c>
      <c r="E274" s="61">
        <f t="shared" si="159"/>
        <v>4.8629232000000008E-2</v>
      </c>
      <c r="F274" s="61">
        <f t="shared" si="160"/>
        <v>4.8629232000000008E-2</v>
      </c>
      <c r="G274" s="61">
        <f t="shared" si="161"/>
        <v>0</v>
      </c>
      <c r="H274" s="61">
        <f t="shared" si="162"/>
        <v>0</v>
      </c>
      <c r="I274" s="61">
        <f t="shared" si="179"/>
        <v>0</v>
      </c>
      <c r="J274" s="61">
        <f t="shared" si="150"/>
        <v>0</v>
      </c>
      <c r="K274" s="61">
        <v>0</v>
      </c>
      <c r="L274" s="61">
        <v>0</v>
      </c>
      <c r="M274" s="61">
        <v>0</v>
      </c>
      <c r="N274" s="61">
        <v>0</v>
      </c>
      <c r="O274" s="61">
        <f t="shared" si="175"/>
        <v>4.5089232000000007E-2</v>
      </c>
      <c r="P274" s="61">
        <v>4.5089232000000007E-2</v>
      </c>
      <c r="Q274" s="61">
        <v>0</v>
      </c>
      <c r="R274" s="61">
        <v>0</v>
      </c>
      <c r="S274" s="61">
        <v>0</v>
      </c>
      <c r="T274" s="62">
        <f t="shared" si="182"/>
        <v>3.5400000000000002E-3</v>
      </c>
      <c r="U274" s="62">
        <v>3.5400000000000002E-3</v>
      </c>
      <c r="V274" s="62">
        <v>0</v>
      </c>
      <c r="W274" s="62">
        <v>0</v>
      </c>
      <c r="X274" s="62">
        <v>0</v>
      </c>
      <c r="Y274" s="62" t="s">
        <v>97</v>
      </c>
      <c r="Z274" s="62" t="s">
        <v>97</v>
      </c>
      <c r="AA274" s="62" t="s">
        <v>97</v>
      </c>
      <c r="AB274" s="62" t="s">
        <v>97</v>
      </c>
      <c r="AC274" s="62" t="s">
        <v>97</v>
      </c>
      <c r="AD274" s="61">
        <v>3.3598210000000002</v>
      </c>
      <c r="AE274" s="61">
        <f t="shared" si="163"/>
        <v>0</v>
      </c>
      <c r="AF274" s="61">
        <f t="shared" si="163"/>
        <v>0</v>
      </c>
      <c r="AG274" s="61">
        <f t="shared" si="163"/>
        <v>0</v>
      </c>
      <c r="AH274" s="61">
        <f t="shared" si="163"/>
        <v>0</v>
      </c>
      <c r="AI274" s="61">
        <f t="shared" si="164"/>
        <v>0</v>
      </c>
      <c r="AJ274" s="61">
        <f t="shared" si="180"/>
        <v>0</v>
      </c>
      <c r="AK274" s="61">
        <v>0</v>
      </c>
      <c r="AL274" s="61">
        <v>0</v>
      </c>
      <c r="AM274" s="61">
        <v>0</v>
      </c>
      <c r="AN274" s="61">
        <v>0</v>
      </c>
      <c r="AO274" s="62">
        <f t="shared" si="174"/>
        <v>0</v>
      </c>
      <c r="AP274" s="62">
        <v>0</v>
      </c>
      <c r="AQ274" s="62">
        <v>0</v>
      </c>
      <c r="AR274" s="62">
        <v>0</v>
      </c>
      <c r="AS274" s="62">
        <v>0</v>
      </c>
      <c r="AT274" s="97">
        <f t="shared" si="183"/>
        <v>0</v>
      </c>
      <c r="AU274" s="62">
        <v>0</v>
      </c>
      <c r="AV274" s="62">
        <v>0</v>
      </c>
      <c r="AW274" s="62">
        <v>0</v>
      </c>
      <c r="AX274" s="62">
        <v>0</v>
      </c>
      <c r="AY274" s="62" t="s">
        <v>97</v>
      </c>
      <c r="AZ274" s="62" t="s">
        <v>97</v>
      </c>
      <c r="BA274" s="62" t="s">
        <v>97</v>
      </c>
      <c r="BB274" s="62" t="s">
        <v>97</v>
      </c>
      <c r="BC274" s="62" t="s">
        <v>97</v>
      </c>
    </row>
    <row r="275" spans="1:55" ht="36.75" customHeight="1" x14ac:dyDescent="0.25">
      <c r="A275" s="57" t="s">
        <v>239</v>
      </c>
      <c r="B275" s="15" t="s">
        <v>278</v>
      </c>
      <c r="C275" s="72" t="s">
        <v>279</v>
      </c>
      <c r="D275" s="110">
        <v>7.8828276600000002</v>
      </c>
      <c r="E275" s="61">
        <f t="shared" si="159"/>
        <v>1.4321232E-2</v>
      </c>
      <c r="F275" s="61">
        <f t="shared" si="160"/>
        <v>1.4321232E-2</v>
      </c>
      <c r="G275" s="61">
        <f t="shared" si="161"/>
        <v>0</v>
      </c>
      <c r="H275" s="61">
        <f t="shared" si="162"/>
        <v>0</v>
      </c>
      <c r="I275" s="61">
        <f t="shared" si="179"/>
        <v>0</v>
      </c>
      <c r="J275" s="61">
        <f t="shared" si="150"/>
        <v>0</v>
      </c>
      <c r="K275" s="61">
        <v>0</v>
      </c>
      <c r="L275" s="61">
        <v>0</v>
      </c>
      <c r="M275" s="61">
        <v>0</v>
      </c>
      <c r="N275" s="61">
        <v>0</v>
      </c>
      <c r="O275" s="61">
        <f t="shared" si="175"/>
        <v>1.0781232E-2</v>
      </c>
      <c r="P275" s="61">
        <v>1.0781232E-2</v>
      </c>
      <c r="Q275" s="61">
        <v>0</v>
      </c>
      <c r="R275" s="61">
        <v>0</v>
      </c>
      <c r="S275" s="61">
        <v>0</v>
      </c>
      <c r="T275" s="62">
        <f t="shared" si="182"/>
        <v>3.5400000000000002E-3</v>
      </c>
      <c r="U275" s="62">
        <v>3.5400000000000002E-3</v>
      </c>
      <c r="V275" s="62">
        <v>0</v>
      </c>
      <c r="W275" s="62">
        <v>0</v>
      </c>
      <c r="X275" s="62">
        <v>0</v>
      </c>
      <c r="Y275" s="62" t="s">
        <v>97</v>
      </c>
      <c r="Z275" s="62" t="s">
        <v>97</v>
      </c>
      <c r="AA275" s="62" t="s">
        <v>97</v>
      </c>
      <c r="AB275" s="62" t="s">
        <v>97</v>
      </c>
      <c r="AC275" s="62" t="s">
        <v>97</v>
      </c>
      <c r="AD275" s="61">
        <v>6.5690230500000002</v>
      </c>
      <c r="AE275" s="61">
        <f t="shared" si="163"/>
        <v>0</v>
      </c>
      <c r="AF275" s="61">
        <f t="shared" si="163"/>
        <v>0</v>
      </c>
      <c r="AG275" s="61">
        <f t="shared" si="163"/>
        <v>0</v>
      </c>
      <c r="AH275" s="61">
        <f t="shared" si="163"/>
        <v>0</v>
      </c>
      <c r="AI275" s="61">
        <f t="shared" si="164"/>
        <v>0</v>
      </c>
      <c r="AJ275" s="61">
        <f t="shared" si="180"/>
        <v>0</v>
      </c>
      <c r="AK275" s="61">
        <v>0</v>
      </c>
      <c r="AL275" s="61">
        <v>0</v>
      </c>
      <c r="AM275" s="61">
        <v>0</v>
      </c>
      <c r="AN275" s="61">
        <v>0</v>
      </c>
      <c r="AO275" s="62">
        <f t="shared" si="174"/>
        <v>0</v>
      </c>
      <c r="AP275" s="62">
        <v>0</v>
      </c>
      <c r="AQ275" s="62">
        <v>0</v>
      </c>
      <c r="AR275" s="62">
        <v>0</v>
      </c>
      <c r="AS275" s="62">
        <v>0</v>
      </c>
      <c r="AT275" s="97">
        <f t="shared" si="183"/>
        <v>0</v>
      </c>
      <c r="AU275" s="62">
        <v>0</v>
      </c>
      <c r="AV275" s="62">
        <v>0</v>
      </c>
      <c r="AW275" s="62">
        <v>0</v>
      </c>
      <c r="AX275" s="62">
        <v>0</v>
      </c>
      <c r="AY275" s="62" t="s">
        <v>97</v>
      </c>
      <c r="AZ275" s="62" t="s">
        <v>97</v>
      </c>
      <c r="BA275" s="62" t="s">
        <v>97</v>
      </c>
      <c r="BB275" s="62" t="s">
        <v>97</v>
      </c>
      <c r="BC275" s="62" t="s">
        <v>97</v>
      </c>
    </row>
    <row r="276" spans="1:55" ht="36.75" customHeight="1" x14ac:dyDescent="0.25">
      <c r="A276" s="57" t="s">
        <v>239</v>
      </c>
      <c r="B276" s="15" t="s">
        <v>280</v>
      </c>
      <c r="C276" s="72" t="s">
        <v>281</v>
      </c>
      <c r="D276" s="110">
        <v>7.8828240599999999</v>
      </c>
      <c r="E276" s="61">
        <f t="shared" si="159"/>
        <v>1.4321232E-2</v>
      </c>
      <c r="F276" s="61">
        <f t="shared" si="160"/>
        <v>1.4321232E-2</v>
      </c>
      <c r="G276" s="61">
        <f t="shared" si="161"/>
        <v>0</v>
      </c>
      <c r="H276" s="61">
        <f t="shared" si="162"/>
        <v>0</v>
      </c>
      <c r="I276" s="61">
        <f t="shared" si="179"/>
        <v>0</v>
      </c>
      <c r="J276" s="61">
        <f t="shared" si="150"/>
        <v>0</v>
      </c>
      <c r="K276" s="61">
        <v>0</v>
      </c>
      <c r="L276" s="61">
        <v>0</v>
      </c>
      <c r="M276" s="61">
        <v>0</v>
      </c>
      <c r="N276" s="61">
        <v>0</v>
      </c>
      <c r="O276" s="61">
        <f t="shared" si="175"/>
        <v>1.0781232E-2</v>
      </c>
      <c r="P276" s="61">
        <v>1.0781232E-2</v>
      </c>
      <c r="Q276" s="61">
        <v>0</v>
      </c>
      <c r="R276" s="61">
        <v>0</v>
      </c>
      <c r="S276" s="61">
        <v>0</v>
      </c>
      <c r="T276" s="62">
        <f t="shared" si="182"/>
        <v>3.5400000000000002E-3</v>
      </c>
      <c r="U276" s="62">
        <v>3.5400000000000002E-3</v>
      </c>
      <c r="V276" s="62">
        <v>0</v>
      </c>
      <c r="W276" s="62">
        <v>0</v>
      </c>
      <c r="X276" s="62">
        <v>0</v>
      </c>
      <c r="Y276" s="62" t="s">
        <v>97</v>
      </c>
      <c r="Z276" s="62" t="s">
        <v>97</v>
      </c>
      <c r="AA276" s="62" t="s">
        <v>97</v>
      </c>
      <c r="AB276" s="62" t="s">
        <v>97</v>
      </c>
      <c r="AC276" s="62" t="s">
        <v>97</v>
      </c>
      <c r="AD276" s="61">
        <v>6.5690200499999998</v>
      </c>
      <c r="AE276" s="61">
        <f t="shared" si="163"/>
        <v>0</v>
      </c>
      <c r="AF276" s="61">
        <f t="shared" si="163"/>
        <v>0</v>
      </c>
      <c r="AG276" s="61">
        <f t="shared" si="163"/>
        <v>0</v>
      </c>
      <c r="AH276" s="61">
        <f t="shared" si="163"/>
        <v>0</v>
      </c>
      <c r="AI276" s="61">
        <f t="shared" si="164"/>
        <v>0</v>
      </c>
      <c r="AJ276" s="61">
        <f t="shared" si="180"/>
        <v>0</v>
      </c>
      <c r="AK276" s="61">
        <v>0</v>
      </c>
      <c r="AL276" s="61">
        <v>0</v>
      </c>
      <c r="AM276" s="61">
        <v>0</v>
      </c>
      <c r="AN276" s="61">
        <v>0</v>
      </c>
      <c r="AO276" s="62">
        <f t="shared" si="174"/>
        <v>0</v>
      </c>
      <c r="AP276" s="62">
        <v>0</v>
      </c>
      <c r="AQ276" s="62">
        <v>0</v>
      </c>
      <c r="AR276" s="62">
        <v>0</v>
      </c>
      <c r="AS276" s="62">
        <v>0</v>
      </c>
      <c r="AT276" s="97">
        <f t="shared" si="183"/>
        <v>0</v>
      </c>
      <c r="AU276" s="62">
        <v>0</v>
      </c>
      <c r="AV276" s="62">
        <v>0</v>
      </c>
      <c r="AW276" s="62">
        <v>0</v>
      </c>
      <c r="AX276" s="62">
        <v>0</v>
      </c>
      <c r="AY276" s="62" t="s">
        <v>97</v>
      </c>
      <c r="AZ276" s="62" t="s">
        <v>97</v>
      </c>
      <c r="BA276" s="62" t="s">
        <v>97</v>
      </c>
      <c r="BB276" s="62" t="s">
        <v>97</v>
      </c>
      <c r="BC276" s="62" t="s">
        <v>97</v>
      </c>
    </row>
    <row r="277" spans="1:55" ht="30.75" customHeight="1" x14ac:dyDescent="0.25">
      <c r="A277" s="57" t="s">
        <v>239</v>
      </c>
      <c r="B277" s="15" t="s">
        <v>282</v>
      </c>
      <c r="C277" s="72" t="s">
        <v>283</v>
      </c>
      <c r="D277" s="110">
        <v>6.7014986280000004</v>
      </c>
      <c r="E277" s="61">
        <f t="shared" si="159"/>
        <v>1.3301232E-2</v>
      </c>
      <c r="F277" s="61">
        <f t="shared" si="160"/>
        <v>1.3301232E-2</v>
      </c>
      <c r="G277" s="61">
        <f t="shared" si="161"/>
        <v>0</v>
      </c>
      <c r="H277" s="61">
        <f t="shared" si="162"/>
        <v>0</v>
      </c>
      <c r="I277" s="61">
        <f t="shared" si="179"/>
        <v>0</v>
      </c>
      <c r="J277" s="61">
        <f t="shared" si="150"/>
        <v>0</v>
      </c>
      <c r="K277" s="61">
        <v>0</v>
      </c>
      <c r="L277" s="61">
        <v>0</v>
      </c>
      <c r="M277" s="61">
        <v>0</v>
      </c>
      <c r="N277" s="61">
        <v>0</v>
      </c>
      <c r="O277" s="61">
        <f t="shared" si="175"/>
        <v>1.0781232E-2</v>
      </c>
      <c r="P277" s="61">
        <v>1.0781232E-2</v>
      </c>
      <c r="Q277" s="61">
        <v>0</v>
      </c>
      <c r="R277" s="61">
        <v>0</v>
      </c>
      <c r="S277" s="61">
        <v>0</v>
      </c>
      <c r="T277" s="62">
        <f t="shared" si="182"/>
        <v>2.5200000000000001E-3</v>
      </c>
      <c r="U277" s="62">
        <v>2.5200000000000001E-3</v>
      </c>
      <c r="V277" s="62">
        <v>0</v>
      </c>
      <c r="W277" s="62">
        <v>0</v>
      </c>
      <c r="X277" s="62">
        <v>0</v>
      </c>
      <c r="Y277" s="62" t="s">
        <v>97</v>
      </c>
      <c r="Z277" s="62" t="s">
        <v>97</v>
      </c>
      <c r="AA277" s="62" t="s">
        <v>97</v>
      </c>
      <c r="AB277" s="62" t="s">
        <v>97</v>
      </c>
      <c r="AC277" s="62" t="s">
        <v>97</v>
      </c>
      <c r="AD277" s="61">
        <v>5.5845821900000008</v>
      </c>
      <c r="AE277" s="61">
        <f t="shared" si="163"/>
        <v>0</v>
      </c>
      <c r="AF277" s="61">
        <f t="shared" si="163"/>
        <v>0</v>
      </c>
      <c r="AG277" s="61">
        <f t="shared" si="163"/>
        <v>0</v>
      </c>
      <c r="AH277" s="61">
        <f t="shared" si="163"/>
        <v>0</v>
      </c>
      <c r="AI277" s="61">
        <f t="shared" si="164"/>
        <v>0</v>
      </c>
      <c r="AJ277" s="61">
        <f t="shared" si="180"/>
        <v>0</v>
      </c>
      <c r="AK277" s="61">
        <v>0</v>
      </c>
      <c r="AL277" s="61">
        <v>0</v>
      </c>
      <c r="AM277" s="61">
        <v>0</v>
      </c>
      <c r="AN277" s="61">
        <v>0</v>
      </c>
      <c r="AO277" s="62">
        <f t="shared" si="174"/>
        <v>0</v>
      </c>
      <c r="AP277" s="62">
        <v>0</v>
      </c>
      <c r="AQ277" s="62">
        <v>0</v>
      </c>
      <c r="AR277" s="62">
        <v>0</v>
      </c>
      <c r="AS277" s="62">
        <v>0</v>
      </c>
      <c r="AT277" s="97">
        <f t="shared" si="183"/>
        <v>0</v>
      </c>
      <c r="AU277" s="62">
        <v>0</v>
      </c>
      <c r="AV277" s="62">
        <v>0</v>
      </c>
      <c r="AW277" s="62">
        <v>0</v>
      </c>
      <c r="AX277" s="62">
        <v>0</v>
      </c>
      <c r="AY277" s="62" t="s">
        <v>97</v>
      </c>
      <c r="AZ277" s="62" t="s">
        <v>97</v>
      </c>
      <c r="BA277" s="62" t="s">
        <v>97</v>
      </c>
      <c r="BB277" s="62" t="s">
        <v>97</v>
      </c>
      <c r="BC277" s="62" t="s">
        <v>97</v>
      </c>
    </row>
    <row r="278" spans="1:55" ht="30.75" customHeight="1" x14ac:dyDescent="0.25">
      <c r="A278" s="57" t="s">
        <v>239</v>
      </c>
      <c r="B278" s="15" t="s">
        <v>284</v>
      </c>
      <c r="C278" s="72" t="s">
        <v>285</v>
      </c>
      <c r="D278" s="110">
        <v>0.71584339200000002</v>
      </c>
      <c r="E278" s="61">
        <f t="shared" si="159"/>
        <v>3.6813923999999998E-2</v>
      </c>
      <c r="F278" s="61">
        <f t="shared" si="160"/>
        <v>3.6813923999999998E-2</v>
      </c>
      <c r="G278" s="61">
        <f t="shared" si="161"/>
        <v>0</v>
      </c>
      <c r="H278" s="61">
        <f t="shared" si="162"/>
        <v>0</v>
      </c>
      <c r="I278" s="61">
        <f t="shared" si="179"/>
        <v>0</v>
      </c>
      <c r="J278" s="61">
        <f t="shared" si="150"/>
        <v>2.2285199999999998E-2</v>
      </c>
      <c r="K278" s="61">
        <v>2.2285199999999998E-2</v>
      </c>
      <c r="L278" s="61">
        <v>0</v>
      </c>
      <c r="M278" s="61">
        <v>0</v>
      </c>
      <c r="N278" s="61">
        <v>0</v>
      </c>
      <c r="O278" s="61">
        <f t="shared" si="175"/>
        <v>0</v>
      </c>
      <c r="P278" s="61">
        <v>0</v>
      </c>
      <c r="Q278" s="61">
        <v>0</v>
      </c>
      <c r="R278" s="61">
        <v>0</v>
      </c>
      <c r="S278" s="61">
        <v>0</v>
      </c>
      <c r="T278" s="62">
        <f t="shared" si="182"/>
        <v>1.4528724E-2</v>
      </c>
      <c r="U278" s="62">
        <v>1.4528724E-2</v>
      </c>
      <c r="V278" s="62">
        <v>0</v>
      </c>
      <c r="W278" s="62">
        <v>0</v>
      </c>
      <c r="X278" s="62">
        <v>0</v>
      </c>
      <c r="Y278" s="62" t="s">
        <v>97</v>
      </c>
      <c r="Z278" s="62" t="s">
        <v>97</v>
      </c>
      <c r="AA278" s="62" t="s">
        <v>97</v>
      </c>
      <c r="AB278" s="62" t="s">
        <v>97</v>
      </c>
      <c r="AC278" s="62" t="s">
        <v>97</v>
      </c>
      <c r="AD278" s="61">
        <v>0.59653616000000009</v>
      </c>
      <c r="AE278" s="61">
        <f t="shared" si="163"/>
        <v>0</v>
      </c>
      <c r="AF278" s="61">
        <f t="shared" si="163"/>
        <v>0</v>
      </c>
      <c r="AG278" s="61">
        <f t="shared" si="163"/>
        <v>0</v>
      </c>
      <c r="AH278" s="61">
        <f t="shared" si="163"/>
        <v>0</v>
      </c>
      <c r="AI278" s="61">
        <f t="shared" si="164"/>
        <v>0</v>
      </c>
      <c r="AJ278" s="61">
        <f t="shared" si="180"/>
        <v>0</v>
      </c>
      <c r="AK278" s="61">
        <v>0</v>
      </c>
      <c r="AL278" s="61">
        <v>0</v>
      </c>
      <c r="AM278" s="61">
        <v>0</v>
      </c>
      <c r="AN278" s="61">
        <v>0</v>
      </c>
      <c r="AO278" s="62">
        <f t="shared" si="174"/>
        <v>0</v>
      </c>
      <c r="AP278" s="62">
        <v>0</v>
      </c>
      <c r="AQ278" s="62">
        <v>0</v>
      </c>
      <c r="AR278" s="62">
        <v>0</v>
      </c>
      <c r="AS278" s="62">
        <v>0</v>
      </c>
      <c r="AT278" s="97">
        <f t="shared" si="183"/>
        <v>0</v>
      </c>
      <c r="AU278" s="62">
        <v>0</v>
      </c>
      <c r="AV278" s="62">
        <v>0</v>
      </c>
      <c r="AW278" s="62">
        <v>0</v>
      </c>
      <c r="AX278" s="62">
        <v>0</v>
      </c>
      <c r="AY278" s="62" t="s">
        <v>97</v>
      </c>
      <c r="AZ278" s="62" t="s">
        <v>97</v>
      </c>
      <c r="BA278" s="62" t="s">
        <v>97</v>
      </c>
      <c r="BB278" s="62" t="s">
        <v>97</v>
      </c>
      <c r="BC278" s="62" t="s">
        <v>97</v>
      </c>
    </row>
    <row r="279" spans="1:55" ht="30.75" customHeight="1" x14ac:dyDescent="0.25">
      <c r="A279" s="57" t="s">
        <v>239</v>
      </c>
      <c r="B279" s="15" t="s">
        <v>286</v>
      </c>
      <c r="C279" s="72" t="s">
        <v>287</v>
      </c>
      <c r="D279" s="110">
        <v>4.5282312000000005</v>
      </c>
      <c r="E279" s="61">
        <f t="shared" si="159"/>
        <v>5.2539924000000002E-2</v>
      </c>
      <c r="F279" s="61">
        <f t="shared" si="160"/>
        <v>5.2539924000000002E-2</v>
      </c>
      <c r="G279" s="61">
        <f t="shared" si="161"/>
        <v>0</v>
      </c>
      <c r="H279" s="61">
        <f t="shared" si="162"/>
        <v>0</v>
      </c>
      <c r="I279" s="61">
        <f t="shared" si="179"/>
        <v>0</v>
      </c>
      <c r="J279" s="61">
        <f t="shared" si="150"/>
        <v>0</v>
      </c>
      <c r="K279" s="61">
        <v>0</v>
      </c>
      <c r="L279" s="61">
        <v>0</v>
      </c>
      <c r="M279" s="61">
        <v>0</v>
      </c>
      <c r="N279" s="61">
        <v>0</v>
      </c>
      <c r="O279" s="61">
        <f t="shared" si="175"/>
        <v>3.5491200000000001E-2</v>
      </c>
      <c r="P279" s="61">
        <v>3.5491200000000001E-2</v>
      </c>
      <c r="Q279" s="61">
        <v>0</v>
      </c>
      <c r="R279" s="61">
        <v>0</v>
      </c>
      <c r="S279" s="61">
        <v>0</v>
      </c>
      <c r="T279" s="62">
        <f t="shared" si="182"/>
        <v>1.7048724000000001E-2</v>
      </c>
      <c r="U279" s="62">
        <v>1.7048724000000001E-2</v>
      </c>
      <c r="V279" s="62">
        <v>0</v>
      </c>
      <c r="W279" s="62">
        <v>0</v>
      </c>
      <c r="X279" s="62">
        <v>0</v>
      </c>
      <c r="Y279" s="62" t="s">
        <v>97</v>
      </c>
      <c r="Z279" s="62" t="s">
        <v>97</v>
      </c>
      <c r="AA279" s="62" t="s">
        <v>97</v>
      </c>
      <c r="AB279" s="62" t="s">
        <v>97</v>
      </c>
      <c r="AC279" s="62" t="s">
        <v>97</v>
      </c>
      <c r="AD279" s="61">
        <v>3.7735260000000004</v>
      </c>
      <c r="AE279" s="61">
        <f t="shared" si="163"/>
        <v>0</v>
      </c>
      <c r="AF279" s="61">
        <f t="shared" si="163"/>
        <v>0</v>
      </c>
      <c r="AG279" s="61">
        <f t="shared" si="163"/>
        <v>0</v>
      </c>
      <c r="AH279" s="61">
        <f t="shared" si="163"/>
        <v>0</v>
      </c>
      <c r="AI279" s="61">
        <f t="shared" si="164"/>
        <v>0</v>
      </c>
      <c r="AJ279" s="61">
        <f t="shared" si="180"/>
        <v>0</v>
      </c>
      <c r="AK279" s="61">
        <v>0</v>
      </c>
      <c r="AL279" s="61">
        <v>0</v>
      </c>
      <c r="AM279" s="61">
        <v>0</v>
      </c>
      <c r="AN279" s="61">
        <v>0</v>
      </c>
      <c r="AO279" s="62">
        <f t="shared" si="174"/>
        <v>0</v>
      </c>
      <c r="AP279" s="62">
        <v>0</v>
      </c>
      <c r="AQ279" s="62">
        <v>0</v>
      </c>
      <c r="AR279" s="62">
        <v>0</v>
      </c>
      <c r="AS279" s="62">
        <v>0</v>
      </c>
      <c r="AT279" s="97">
        <f t="shared" si="183"/>
        <v>0</v>
      </c>
      <c r="AU279" s="62">
        <v>0</v>
      </c>
      <c r="AV279" s="62">
        <v>0</v>
      </c>
      <c r="AW279" s="62">
        <v>0</v>
      </c>
      <c r="AX279" s="62">
        <v>0</v>
      </c>
      <c r="AY279" s="62" t="s">
        <v>97</v>
      </c>
      <c r="AZ279" s="62" t="s">
        <v>97</v>
      </c>
      <c r="BA279" s="62" t="s">
        <v>97</v>
      </c>
      <c r="BB279" s="62" t="s">
        <v>97</v>
      </c>
      <c r="BC279" s="62" t="s">
        <v>97</v>
      </c>
    </row>
    <row r="280" spans="1:55" ht="30.75" customHeight="1" x14ac:dyDescent="0.25">
      <c r="A280" s="57" t="s">
        <v>239</v>
      </c>
      <c r="B280" s="15" t="s">
        <v>288</v>
      </c>
      <c r="C280" s="72" t="s">
        <v>289</v>
      </c>
      <c r="D280" s="110">
        <v>2.8084117559999999</v>
      </c>
      <c r="E280" s="61">
        <f t="shared" si="159"/>
        <v>4.1552399999999996E-2</v>
      </c>
      <c r="F280" s="61">
        <f t="shared" si="160"/>
        <v>4.1552399999999996E-2</v>
      </c>
      <c r="G280" s="61">
        <f t="shared" si="161"/>
        <v>0</v>
      </c>
      <c r="H280" s="61">
        <f t="shared" si="162"/>
        <v>0</v>
      </c>
      <c r="I280" s="61">
        <f t="shared" si="179"/>
        <v>0</v>
      </c>
      <c r="J280" s="61">
        <f t="shared" si="150"/>
        <v>3.2552399999999995E-2</v>
      </c>
      <c r="K280" s="61">
        <v>3.2552399999999995E-2</v>
      </c>
      <c r="L280" s="61">
        <v>0</v>
      </c>
      <c r="M280" s="61">
        <v>0</v>
      </c>
      <c r="N280" s="61">
        <v>0</v>
      </c>
      <c r="O280" s="61">
        <f t="shared" si="175"/>
        <v>0</v>
      </c>
      <c r="P280" s="61">
        <v>0</v>
      </c>
      <c r="Q280" s="61">
        <v>0</v>
      </c>
      <c r="R280" s="61">
        <v>0</v>
      </c>
      <c r="S280" s="61">
        <v>0</v>
      </c>
      <c r="T280" s="62">
        <f t="shared" si="182"/>
        <v>8.9999999999999993E-3</v>
      </c>
      <c r="U280" s="62">
        <v>8.9999999999999993E-3</v>
      </c>
      <c r="V280" s="62">
        <v>0</v>
      </c>
      <c r="W280" s="62">
        <v>0</v>
      </c>
      <c r="X280" s="62">
        <v>0</v>
      </c>
      <c r="Y280" s="62" t="s">
        <v>97</v>
      </c>
      <c r="Z280" s="62" t="s">
        <v>97</v>
      </c>
      <c r="AA280" s="62" t="s">
        <v>97</v>
      </c>
      <c r="AB280" s="62" t="s">
        <v>97</v>
      </c>
      <c r="AC280" s="62" t="s">
        <v>97</v>
      </c>
      <c r="AD280" s="61">
        <v>2.3403431299999999</v>
      </c>
      <c r="AE280" s="61">
        <f t="shared" si="163"/>
        <v>0</v>
      </c>
      <c r="AF280" s="61">
        <f t="shared" si="163"/>
        <v>0</v>
      </c>
      <c r="AG280" s="61">
        <f t="shared" si="163"/>
        <v>0</v>
      </c>
      <c r="AH280" s="61">
        <f t="shared" si="163"/>
        <v>0</v>
      </c>
      <c r="AI280" s="61">
        <f t="shared" si="164"/>
        <v>0</v>
      </c>
      <c r="AJ280" s="61">
        <f t="shared" si="180"/>
        <v>0</v>
      </c>
      <c r="AK280" s="61">
        <v>0</v>
      </c>
      <c r="AL280" s="61">
        <v>0</v>
      </c>
      <c r="AM280" s="61">
        <v>0</v>
      </c>
      <c r="AN280" s="61">
        <v>0</v>
      </c>
      <c r="AO280" s="62">
        <f t="shared" si="174"/>
        <v>0</v>
      </c>
      <c r="AP280" s="62">
        <v>0</v>
      </c>
      <c r="AQ280" s="62">
        <v>0</v>
      </c>
      <c r="AR280" s="62">
        <v>0</v>
      </c>
      <c r="AS280" s="62">
        <v>0</v>
      </c>
      <c r="AT280" s="97">
        <f t="shared" si="183"/>
        <v>0</v>
      </c>
      <c r="AU280" s="62">
        <v>0</v>
      </c>
      <c r="AV280" s="62">
        <v>0</v>
      </c>
      <c r="AW280" s="62">
        <v>0</v>
      </c>
      <c r="AX280" s="62">
        <v>0</v>
      </c>
      <c r="AY280" s="62" t="s">
        <v>97</v>
      </c>
      <c r="AZ280" s="62" t="s">
        <v>97</v>
      </c>
      <c r="BA280" s="62" t="s">
        <v>97</v>
      </c>
      <c r="BB280" s="62" t="s">
        <v>97</v>
      </c>
      <c r="BC280" s="62" t="s">
        <v>97</v>
      </c>
    </row>
    <row r="281" spans="1:55" ht="35.25" customHeight="1" x14ac:dyDescent="0.25">
      <c r="A281" s="57" t="s">
        <v>239</v>
      </c>
      <c r="B281" s="15" t="s">
        <v>290</v>
      </c>
      <c r="C281" s="72" t="s">
        <v>291</v>
      </c>
      <c r="D281" s="110">
        <v>1.6103208</v>
      </c>
      <c r="E281" s="61">
        <f t="shared" si="159"/>
        <v>5.7262776000000001E-2</v>
      </c>
      <c r="F281" s="61">
        <f t="shared" si="160"/>
        <v>5.7262776000000001E-2</v>
      </c>
      <c r="G281" s="61">
        <f t="shared" si="161"/>
        <v>0</v>
      </c>
      <c r="H281" s="61">
        <f t="shared" si="162"/>
        <v>0</v>
      </c>
      <c r="I281" s="61">
        <f t="shared" si="179"/>
        <v>0</v>
      </c>
      <c r="J281" s="61">
        <f t="shared" si="150"/>
        <v>2.8612800000000001E-2</v>
      </c>
      <c r="K281" s="61">
        <v>2.8612800000000001E-2</v>
      </c>
      <c r="L281" s="61">
        <v>0</v>
      </c>
      <c r="M281" s="61">
        <v>0</v>
      </c>
      <c r="N281" s="61">
        <v>0</v>
      </c>
      <c r="O281" s="61">
        <f t="shared" si="175"/>
        <v>0</v>
      </c>
      <c r="P281" s="61">
        <v>0</v>
      </c>
      <c r="Q281" s="61">
        <v>0</v>
      </c>
      <c r="R281" s="61">
        <v>0</v>
      </c>
      <c r="S281" s="61">
        <v>0</v>
      </c>
      <c r="T281" s="62">
        <f t="shared" si="182"/>
        <v>2.8649976000000001E-2</v>
      </c>
      <c r="U281" s="62">
        <v>2.8649976000000001E-2</v>
      </c>
      <c r="V281" s="62">
        <v>0</v>
      </c>
      <c r="W281" s="62">
        <v>0</v>
      </c>
      <c r="X281" s="62">
        <v>0</v>
      </c>
      <c r="Y281" s="62" t="s">
        <v>97</v>
      </c>
      <c r="Z281" s="62" t="s">
        <v>97</v>
      </c>
      <c r="AA281" s="62" t="s">
        <v>97</v>
      </c>
      <c r="AB281" s="62" t="s">
        <v>97</v>
      </c>
      <c r="AC281" s="62" t="s">
        <v>97</v>
      </c>
      <c r="AD281" s="61">
        <v>1.341934</v>
      </c>
      <c r="AE281" s="61">
        <f t="shared" si="163"/>
        <v>0</v>
      </c>
      <c r="AF281" s="61">
        <f t="shared" si="163"/>
        <v>0</v>
      </c>
      <c r="AG281" s="61">
        <f t="shared" si="163"/>
        <v>0</v>
      </c>
      <c r="AH281" s="61">
        <f t="shared" si="163"/>
        <v>0</v>
      </c>
      <c r="AI281" s="61">
        <f t="shared" si="164"/>
        <v>0</v>
      </c>
      <c r="AJ281" s="61">
        <f t="shared" si="180"/>
        <v>0</v>
      </c>
      <c r="AK281" s="61">
        <v>0</v>
      </c>
      <c r="AL281" s="61">
        <v>0</v>
      </c>
      <c r="AM281" s="61">
        <v>0</v>
      </c>
      <c r="AN281" s="61">
        <v>0</v>
      </c>
      <c r="AO281" s="62">
        <f t="shared" si="174"/>
        <v>0</v>
      </c>
      <c r="AP281" s="62">
        <v>0</v>
      </c>
      <c r="AQ281" s="62">
        <v>0</v>
      </c>
      <c r="AR281" s="62">
        <v>0</v>
      </c>
      <c r="AS281" s="62">
        <v>0</v>
      </c>
      <c r="AT281" s="97">
        <f t="shared" si="183"/>
        <v>0</v>
      </c>
      <c r="AU281" s="62">
        <v>0</v>
      </c>
      <c r="AV281" s="62">
        <v>0</v>
      </c>
      <c r="AW281" s="62">
        <v>0</v>
      </c>
      <c r="AX281" s="62">
        <v>0</v>
      </c>
      <c r="AY281" s="62" t="s">
        <v>97</v>
      </c>
      <c r="AZ281" s="62" t="s">
        <v>97</v>
      </c>
      <c r="BA281" s="62" t="s">
        <v>97</v>
      </c>
      <c r="BB281" s="62" t="s">
        <v>97</v>
      </c>
      <c r="BC281" s="62" t="s">
        <v>97</v>
      </c>
    </row>
    <row r="282" spans="1:55" ht="32.25" customHeight="1" x14ac:dyDescent="0.25">
      <c r="A282" s="57" t="s">
        <v>239</v>
      </c>
      <c r="B282" s="15" t="s">
        <v>292</v>
      </c>
      <c r="C282" s="72" t="s">
        <v>293</v>
      </c>
      <c r="D282" s="110">
        <v>1.7808865079999998</v>
      </c>
      <c r="E282" s="61">
        <f t="shared" si="159"/>
        <v>1.7999999999999999E-2</v>
      </c>
      <c r="F282" s="61">
        <f t="shared" si="160"/>
        <v>1.7999999999999999E-2</v>
      </c>
      <c r="G282" s="61">
        <f t="shared" si="161"/>
        <v>0</v>
      </c>
      <c r="H282" s="61">
        <f t="shared" si="162"/>
        <v>0</v>
      </c>
      <c r="I282" s="61">
        <f t="shared" si="179"/>
        <v>0</v>
      </c>
      <c r="J282" s="61">
        <f t="shared" si="150"/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f t="shared" si="175"/>
        <v>8.9999999999999993E-3</v>
      </c>
      <c r="P282" s="61">
        <v>8.9999999999999993E-3</v>
      </c>
      <c r="Q282" s="61">
        <v>0</v>
      </c>
      <c r="R282" s="61">
        <v>0</v>
      </c>
      <c r="S282" s="61">
        <v>0</v>
      </c>
      <c r="T282" s="62">
        <f t="shared" si="182"/>
        <v>8.9999999999999993E-3</v>
      </c>
      <c r="U282" s="62">
        <v>8.9999999999999993E-3</v>
      </c>
      <c r="V282" s="62">
        <v>0</v>
      </c>
      <c r="W282" s="62">
        <v>0</v>
      </c>
      <c r="X282" s="62">
        <v>0</v>
      </c>
      <c r="Y282" s="62" t="s">
        <v>97</v>
      </c>
      <c r="Z282" s="62" t="s">
        <v>97</v>
      </c>
      <c r="AA282" s="62" t="s">
        <v>97</v>
      </c>
      <c r="AB282" s="62" t="s">
        <v>97</v>
      </c>
      <c r="AC282" s="62" t="s">
        <v>97</v>
      </c>
      <c r="AD282" s="61">
        <v>1.48407209</v>
      </c>
      <c r="AE282" s="61">
        <f t="shared" si="163"/>
        <v>0</v>
      </c>
      <c r="AF282" s="61">
        <f t="shared" si="163"/>
        <v>0</v>
      </c>
      <c r="AG282" s="61">
        <f t="shared" si="163"/>
        <v>0</v>
      </c>
      <c r="AH282" s="61">
        <f t="shared" si="163"/>
        <v>0</v>
      </c>
      <c r="AI282" s="61">
        <f t="shared" si="164"/>
        <v>0</v>
      </c>
      <c r="AJ282" s="61">
        <f t="shared" si="180"/>
        <v>0</v>
      </c>
      <c r="AK282" s="61">
        <v>0</v>
      </c>
      <c r="AL282" s="61">
        <v>0</v>
      </c>
      <c r="AM282" s="61">
        <v>0</v>
      </c>
      <c r="AN282" s="61">
        <v>0</v>
      </c>
      <c r="AO282" s="62">
        <f t="shared" si="174"/>
        <v>0</v>
      </c>
      <c r="AP282" s="62">
        <v>0</v>
      </c>
      <c r="AQ282" s="62">
        <v>0</v>
      </c>
      <c r="AR282" s="62">
        <v>0</v>
      </c>
      <c r="AS282" s="62">
        <v>0</v>
      </c>
      <c r="AT282" s="97">
        <f t="shared" si="183"/>
        <v>0</v>
      </c>
      <c r="AU282" s="62">
        <v>0</v>
      </c>
      <c r="AV282" s="62">
        <v>0</v>
      </c>
      <c r="AW282" s="62">
        <v>0</v>
      </c>
      <c r="AX282" s="62">
        <v>0</v>
      </c>
      <c r="AY282" s="62" t="s">
        <v>97</v>
      </c>
      <c r="AZ282" s="62" t="s">
        <v>97</v>
      </c>
      <c r="BA282" s="62" t="s">
        <v>97</v>
      </c>
      <c r="BB282" s="62" t="s">
        <v>97</v>
      </c>
      <c r="BC282" s="62" t="s">
        <v>97</v>
      </c>
    </row>
    <row r="283" spans="1:55" ht="32.25" customHeight="1" x14ac:dyDescent="0.25">
      <c r="A283" s="57" t="s">
        <v>239</v>
      </c>
      <c r="B283" s="15" t="s">
        <v>294</v>
      </c>
      <c r="C283" s="72" t="s">
        <v>295</v>
      </c>
      <c r="D283" s="110">
        <v>2.5818131040000001</v>
      </c>
      <c r="E283" s="61">
        <f t="shared" si="159"/>
        <v>1.7999999999999999E-2</v>
      </c>
      <c r="F283" s="61">
        <f t="shared" si="160"/>
        <v>1.7999999999999999E-2</v>
      </c>
      <c r="G283" s="61">
        <f t="shared" si="161"/>
        <v>0</v>
      </c>
      <c r="H283" s="61">
        <f t="shared" si="162"/>
        <v>0</v>
      </c>
      <c r="I283" s="61">
        <f t="shared" si="179"/>
        <v>0</v>
      </c>
      <c r="J283" s="61">
        <f t="shared" si="150"/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f t="shared" si="175"/>
        <v>8.9999999999999993E-3</v>
      </c>
      <c r="P283" s="61">
        <v>8.9999999999999993E-3</v>
      </c>
      <c r="Q283" s="61">
        <v>0</v>
      </c>
      <c r="R283" s="61">
        <v>0</v>
      </c>
      <c r="S283" s="61">
        <v>0</v>
      </c>
      <c r="T283" s="62">
        <f t="shared" si="182"/>
        <v>8.9999999999999993E-3</v>
      </c>
      <c r="U283" s="62">
        <v>8.9999999999999993E-3</v>
      </c>
      <c r="V283" s="62">
        <v>0</v>
      </c>
      <c r="W283" s="62">
        <v>0</v>
      </c>
      <c r="X283" s="62">
        <v>0</v>
      </c>
      <c r="Y283" s="62" t="s">
        <v>97</v>
      </c>
      <c r="Z283" s="62" t="s">
        <v>97</v>
      </c>
      <c r="AA283" s="62" t="s">
        <v>97</v>
      </c>
      <c r="AB283" s="62" t="s">
        <v>97</v>
      </c>
      <c r="AC283" s="62" t="s">
        <v>97</v>
      </c>
      <c r="AD283" s="61">
        <v>2.1515109200000002</v>
      </c>
      <c r="AE283" s="61">
        <f t="shared" si="163"/>
        <v>0</v>
      </c>
      <c r="AF283" s="61">
        <f t="shared" si="163"/>
        <v>0</v>
      </c>
      <c r="AG283" s="61">
        <f t="shared" si="163"/>
        <v>0</v>
      </c>
      <c r="AH283" s="61">
        <f t="shared" si="163"/>
        <v>0</v>
      </c>
      <c r="AI283" s="61">
        <f t="shared" si="164"/>
        <v>0</v>
      </c>
      <c r="AJ283" s="61">
        <f t="shared" si="180"/>
        <v>0</v>
      </c>
      <c r="AK283" s="61">
        <v>0</v>
      </c>
      <c r="AL283" s="61">
        <v>0</v>
      </c>
      <c r="AM283" s="61">
        <v>0</v>
      </c>
      <c r="AN283" s="61">
        <v>0</v>
      </c>
      <c r="AO283" s="62">
        <f t="shared" si="174"/>
        <v>0</v>
      </c>
      <c r="AP283" s="62">
        <v>0</v>
      </c>
      <c r="AQ283" s="62">
        <v>0</v>
      </c>
      <c r="AR283" s="62">
        <v>0</v>
      </c>
      <c r="AS283" s="62">
        <v>0</v>
      </c>
      <c r="AT283" s="97">
        <f t="shared" si="183"/>
        <v>0</v>
      </c>
      <c r="AU283" s="62">
        <v>0</v>
      </c>
      <c r="AV283" s="62">
        <v>0</v>
      </c>
      <c r="AW283" s="62">
        <v>0</v>
      </c>
      <c r="AX283" s="62">
        <v>0</v>
      </c>
      <c r="AY283" s="62" t="s">
        <v>97</v>
      </c>
      <c r="AZ283" s="62" t="s">
        <v>97</v>
      </c>
      <c r="BA283" s="62" t="s">
        <v>97</v>
      </c>
      <c r="BB283" s="62" t="s">
        <v>97</v>
      </c>
      <c r="BC283" s="62" t="s">
        <v>97</v>
      </c>
    </row>
    <row r="284" spans="1:55" ht="32.25" customHeight="1" x14ac:dyDescent="0.25">
      <c r="A284" s="57" t="s">
        <v>239</v>
      </c>
      <c r="B284" s="15" t="s">
        <v>296</v>
      </c>
      <c r="C284" s="72" t="s">
        <v>297</v>
      </c>
      <c r="D284" s="110">
        <v>1.6474509720000001</v>
      </c>
      <c r="E284" s="61">
        <f t="shared" si="159"/>
        <v>5.1469296000000005E-2</v>
      </c>
      <c r="F284" s="61">
        <f t="shared" si="160"/>
        <v>5.1469296000000005E-2</v>
      </c>
      <c r="G284" s="61">
        <f t="shared" si="161"/>
        <v>0</v>
      </c>
      <c r="H284" s="61">
        <f t="shared" si="162"/>
        <v>0</v>
      </c>
      <c r="I284" s="61">
        <f t="shared" si="179"/>
        <v>0</v>
      </c>
      <c r="J284" s="61">
        <f t="shared" si="150"/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f t="shared" si="175"/>
        <v>5.1469296000000005E-2</v>
      </c>
      <c r="P284" s="61">
        <v>5.1469296000000005E-2</v>
      </c>
      <c r="Q284" s="61">
        <v>0</v>
      </c>
      <c r="R284" s="61">
        <v>0</v>
      </c>
      <c r="S284" s="61">
        <v>0</v>
      </c>
      <c r="T284" s="62">
        <f t="shared" si="182"/>
        <v>0</v>
      </c>
      <c r="U284" s="62">
        <v>0</v>
      </c>
      <c r="V284" s="62">
        <v>0</v>
      </c>
      <c r="W284" s="62">
        <v>0</v>
      </c>
      <c r="X284" s="62">
        <v>0</v>
      </c>
      <c r="Y284" s="62" t="s">
        <v>97</v>
      </c>
      <c r="Z284" s="62" t="s">
        <v>97</v>
      </c>
      <c r="AA284" s="62" t="s">
        <v>97</v>
      </c>
      <c r="AB284" s="62" t="s">
        <v>97</v>
      </c>
      <c r="AC284" s="62" t="s">
        <v>97</v>
      </c>
      <c r="AD284" s="61">
        <v>1.3728758100000003</v>
      </c>
      <c r="AE284" s="61">
        <f t="shared" si="163"/>
        <v>0</v>
      </c>
      <c r="AF284" s="61">
        <f t="shared" si="163"/>
        <v>0</v>
      </c>
      <c r="AG284" s="61">
        <f t="shared" si="163"/>
        <v>0</v>
      </c>
      <c r="AH284" s="61">
        <f t="shared" si="163"/>
        <v>0</v>
      </c>
      <c r="AI284" s="61">
        <f t="shared" si="164"/>
        <v>0</v>
      </c>
      <c r="AJ284" s="61">
        <f t="shared" si="180"/>
        <v>0</v>
      </c>
      <c r="AK284" s="61">
        <v>0</v>
      </c>
      <c r="AL284" s="61">
        <v>0</v>
      </c>
      <c r="AM284" s="61">
        <v>0</v>
      </c>
      <c r="AN284" s="61">
        <v>0</v>
      </c>
      <c r="AO284" s="62">
        <f t="shared" si="174"/>
        <v>0</v>
      </c>
      <c r="AP284" s="62">
        <v>0</v>
      </c>
      <c r="AQ284" s="62">
        <v>0</v>
      </c>
      <c r="AR284" s="62">
        <v>0</v>
      </c>
      <c r="AS284" s="62">
        <v>0</v>
      </c>
      <c r="AT284" s="97">
        <f t="shared" si="183"/>
        <v>0</v>
      </c>
      <c r="AU284" s="62">
        <v>0</v>
      </c>
      <c r="AV284" s="62">
        <v>0</v>
      </c>
      <c r="AW284" s="62">
        <v>0</v>
      </c>
      <c r="AX284" s="62">
        <v>0</v>
      </c>
      <c r="AY284" s="62" t="s">
        <v>97</v>
      </c>
      <c r="AZ284" s="62" t="s">
        <v>97</v>
      </c>
      <c r="BA284" s="62" t="s">
        <v>97</v>
      </c>
      <c r="BB284" s="62" t="s">
        <v>97</v>
      </c>
      <c r="BC284" s="62" t="s">
        <v>97</v>
      </c>
    </row>
    <row r="285" spans="1:55" ht="32.25" customHeight="1" x14ac:dyDescent="0.25">
      <c r="A285" s="57" t="s">
        <v>239</v>
      </c>
      <c r="B285" s="15" t="s">
        <v>298</v>
      </c>
      <c r="C285" s="72" t="s">
        <v>299</v>
      </c>
      <c r="D285" s="110">
        <v>1.535047008</v>
      </c>
      <c r="E285" s="61">
        <f t="shared" si="159"/>
        <v>3.8512032000000002E-2</v>
      </c>
      <c r="F285" s="61">
        <f t="shared" si="160"/>
        <v>3.8512032000000002E-2</v>
      </c>
      <c r="G285" s="61">
        <f t="shared" si="161"/>
        <v>0</v>
      </c>
      <c r="H285" s="61">
        <f t="shared" si="162"/>
        <v>0</v>
      </c>
      <c r="I285" s="61">
        <f t="shared" si="179"/>
        <v>0</v>
      </c>
      <c r="J285" s="61">
        <f t="shared" si="150"/>
        <v>2.3110800000000001E-2</v>
      </c>
      <c r="K285" s="61">
        <v>2.3110800000000001E-2</v>
      </c>
      <c r="L285" s="61">
        <v>0</v>
      </c>
      <c r="M285" s="61">
        <v>0</v>
      </c>
      <c r="N285" s="61">
        <v>0</v>
      </c>
      <c r="O285" s="61">
        <f t="shared" si="175"/>
        <v>1.5401231999999999E-2</v>
      </c>
      <c r="P285" s="61">
        <v>1.5401231999999999E-2</v>
      </c>
      <c r="Q285" s="61">
        <v>0</v>
      </c>
      <c r="R285" s="61">
        <v>0</v>
      </c>
      <c r="S285" s="61">
        <v>0</v>
      </c>
      <c r="T285" s="62">
        <f t="shared" si="182"/>
        <v>0</v>
      </c>
      <c r="U285" s="62">
        <v>0</v>
      </c>
      <c r="V285" s="62">
        <v>0</v>
      </c>
      <c r="W285" s="62">
        <v>0</v>
      </c>
      <c r="X285" s="62">
        <v>0</v>
      </c>
      <c r="Y285" s="62" t="s">
        <v>97</v>
      </c>
      <c r="Z285" s="62" t="s">
        <v>97</v>
      </c>
      <c r="AA285" s="62" t="s">
        <v>97</v>
      </c>
      <c r="AB285" s="62" t="s">
        <v>97</v>
      </c>
      <c r="AC285" s="62" t="s">
        <v>97</v>
      </c>
      <c r="AD285" s="61">
        <v>1.2792058400000001</v>
      </c>
      <c r="AE285" s="61">
        <f t="shared" si="163"/>
        <v>0</v>
      </c>
      <c r="AF285" s="61">
        <f t="shared" si="163"/>
        <v>0</v>
      </c>
      <c r="AG285" s="61">
        <f t="shared" si="163"/>
        <v>0</v>
      </c>
      <c r="AH285" s="61">
        <f t="shared" si="163"/>
        <v>0</v>
      </c>
      <c r="AI285" s="61">
        <f t="shared" si="164"/>
        <v>0</v>
      </c>
      <c r="AJ285" s="61">
        <f t="shared" si="180"/>
        <v>0</v>
      </c>
      <c r="AK285" s="61">
        <v>0</v>
      </c>
      <c r="AL285" s="61">
        <v>0</v>
      </c>
      <c r="AM285" s="61">
        <v>0</v>
      </c>
      <c r="AN285" s="61">
        <v>0</v>
      </c>
      <c r="AO285" s="62">
        <f t="shared" si="174"/>
        <v>0</v>
      </c>
      <c r="AP285" s="62">
        <v>0</v>
      </c>
      <c r="AQ285" s="62">
        <v>0</v>
      </c>
      <c r="AR285" s="62">
        <v>0</v>
      </c>
      <c r="AS285" s="62">
        <v>0</v>
      </c>
      <c r="AT285" s="97">
        <f t="shared" si="183"/>
        <v>0</v>
      </c>
      <c r="AU285" s="62">
        <v>0</v>
      </c>
      <c r="AV285" s="62">
        <v>0</v>
      </c>
      <c r="AW285" s="62">
        <v>0</v>
      </c>
      <c r="AX285" s="62">
        <v>0</v>
      </c>
      <c r="AY285" s="62" t="s">
        <v>97</v>
      </c>
      <c r="AZ285" s="62" t="s">
        <v>97</v>
      </c>
      <c r="BA285" s="62" t="s">
        <v>97</v>
      </c>
      <c r="BB285" s="62" t="s">
        <v>97</v>
      </c>
      <c r="BC285" s="62" t="s">
        <v>97</v>
      </c>
    </row>
    <row r="286" spans="1:55" ht="32.25" customHeight="1" x14ac:dyDescent="0.25">
      <c r="A286" s="57" t="s">
        <v>239</v>
      </c>
      <c r="B286" s="15" t="s">
        <v>300</v>
      </c>
      <c r="C286" s="72" t="s">
        <v>301</v>
      </c>
      <c r="D286" s="110">
        <v>4.1824833119999996</v>
      </c>
      <c r="E286" s="61">
        <f t="shared" si="159"/>
        <v>4.0658399999999997E-2</v>
      </c>
      <c r="F286" s="61">
        <f t="shared" si="160"/>
        <v>4.0658399999999997E-2</v>
      </c>
      <c r="G286" s="61">
        <f t="shared" si="161"/>
        <v>0</v>
      </c>
      <c r="H286" s="61">
        <f t="shared" si="162"/>
        <v>0</v>
      </c>
      <c r="I286" s="61">
        <f t="shared" si="179"/>
        <v>0</v>
      </c>
      <c r="J286" s="61">
        <f t="shared" si="150"/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f t="shared" si="175"/>
        <v>2.39784E-2</v>
      </c>
      <c r="P286" s="61">
        <v>2.39784E-2</v>
      </c>
      <c r="Q286" s="61">
        <v>0</v>
      </c>
      <c r="R286" s="61">
        <v>0</v>
      </c>
      <c r="S286" s="61">
        <v>0</v>
      </c>
      <c r="T286" s="62">
        <f t="shared" si="182"/>
        <v>1.668E-2</v>
      </c>
      <c r="U286" s="62">
        <v>1.668E-2</v>
      </c>
      <c r="V286" s="62">
        <v>0</v>
      </c>
      <c r="W286" s="62">
        <v>0</v>
      </c>
      <c r="X286" s="62">
        <v>0</v>
      </c>
      <c r="Y286" s="62" t="s">
        <v>97</v>
      </c>
      <c r="Z286" s="62" t="s">
        <v>97</v>
      </c>
      <c r="AA286" s="62" t="s">
        <v>97</v>
      </c>
      <c r="AB286" s="62" t="s">
        <v>97</v>
      </c>
      <c r="AC286" s="62" t="s">
        <v>97</v>
      </c>
      <c r="AD286" s="61">
        <v>3.4854027599999999</v>
      </c>
      <c r="AE286" s="61">
        <f t="shared" si="163"/>
        <v>0</v>
      </c>
      <c r="AF286" s="61">
        <f t="shared" si="163"/>
        <v>0</v>
      </c>
      <c r="AG286" s="61">
        <f t="shared" si="163"/>
        <v>0</v>
      </c>
      <c r="AH286" s="61">
        <f t="shared" si="163"/>
        <v>0</v>
      </c>
      <c r="AI286" s="61">
        <f t="shared" si="164"/>
        <v>0</v>
      </c>
      <c r="AJ286" s="61">
        <f t="shared" si="180"/>
        <v>0</v>
      </c>
      <c r="AK286" s="61">
        <v>0</v>
      </c>
      <c r="AL286" s="61">
        <v>0</v>
      </c>
      <c r="AM286" s="61">
        <v>0</v>
      </c>
      <c r="AN286" s="61">
        <v>0</v>
      </c>
      <c r="AO286" s="62">
        <f t="shared" si="174"/>
        <v>0</v>
      </c>
      <c r="AP286" s="62">
        <v>0</v>
      </c>
      <c r="AQ286" s="62">
        <v>0</v>
      </c>
      <c r="AR286" s="62">
        <v>0</v>
      </c>
      <c r="AS286" s="62">
        <v>0</v>
      </c>
      <c r="AT286" s="97">
        <f t="shared" si="183"/>
        <v>0</v>
      </c>
      <c r="AU286" s="62">
        <v>0</v>
      </c>
      <c r="AV286" s="62">
        <v>0</v>
      </c>
      <c r="AW286" s="62">
        <v>0</v>
      </c>
      <c r="AX286" s="62">
        <v>0</v>
      </c>
      <c r="AY286" s="62" t="s">
        <v>97</v>
      </c>
      <c r="AZ286" s="62" t="s">
        <v>97</v>
      </c>
      <c r="BA286" s="62" t="s">
        <v>97</v>
      </c>
      <c r="BB286" s="62" t="s">
        <v>97</v>
      </c>
      <c r="BC286" s="62" t="s">
        <v>97</v>
      </c>
    </row>
    <row r="287" spans="1:55" ht="32.25" customHeight="1" x14ac:dyDescent="0.25">
      <c r="A287" s="57" t="s">
        <v>239</v>
      </c>
      <c r="B287" s="15" t="s">
        <v>302</v>
      </c>
      <c r="C287" s="72" t="s">
        <v>303</v>
      </c>
      <c r="D287" s="110">
        <v>2.7582003719999997</v>
      </c>
      <c r="E287" s="61">
        <f t="shared" si="159"/>
        <v>4.0256364000000003E-2</v>
      </c>
      <c r="F287" s="61">
        <f t="shared" si="160"/>
        <v>4.0256364000000003E-2</v>
      </c>
      <c r="G287" s="61">
        <f t="shared" si="161"/>
        <v>0</v>
      </c>
      <c r="H287" s="61">
        <f t="shared" si="162"/>
        <v>0</v>
      </c>
      <c r="I287" s="61">
        <f t="shared" si="179"/>
        <v>0</v>
      </c>
      <c r="J287" s="61">
        <f t="shared" si="150"/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f t="shared" si="175"/>
        <v>0</v>
      </c>
      <c r="P287" s="61">
        <v>0</v>
      </c>
      <c r="Q287" s="61">
        <v>0</v>
      </c>
      <c r="R287" s="61">
        <v>0</v>
      </c>
      <c r="S287" s="61">
        <v>0</v>
      </c>
      <c r="T287" s="62">
        <f t="shared" si="182"/>
        <v>4.0256364000000003E-2</v>
      </c>
      <c r="U287" s="62">
        <v>4.0256364000000003E-2</v>
      </c>
      <c r="V287" s="62">
        <v>0</v>
      </c>
      <c r="W287" s="62">
        <v>0</v>
      </c>
      <c r="X287" s="62">
        <v>0</v>
      </c>
      <c r="Y287" s="62" t="s">
        <v>97</v>
      </c>
      <c r="Z287" s="62" t="s">
        <v>97</v>
      </c>
      <c r="AA287" s="62" t="s">
        <v>97</v>
      </c>
      <c r="AB287" s="62" t="s">
        <v>97</v>
      </c>
      <c r="AC287" s="62" t="s">
        <v>97</v>
      </c>
      <c r="AD287" s="61">
        <v>2.2985003099999997</v>
      </c>
      <c r="AE287" s="61">
        <f t="shared" si="163"/>
        <v>0</v>
      </c>
      <c r="AF287" s="61">
        <f t="shared" si="163"/>
        <v>0</v>
      </c>
      <c r="AG287" s="61">
        <f t="shared" si="163"/>
        <v>0</v>
      </c>
      <c r="AH287" s="61">
        <f t="shared" si="163"/>
        <v>0</v>
      </c>
      <c r="AI287" s="61">
        <f t="shared" si="164"/>
        <v>0</v>
      </c>
      <c r="AJ287" s="61">
        <f t="shared" si="180"/>
        <v>0</v>
      </c>
      <c r="AK287" s="61">
        <v>0</v>
      </c>
      <c r="AL287" s="61">
        <v>0</v>
      </c>
      <c r="AM287" s="61">
        <v>0</v>
      </c>
      <c r="AN287" s="61">
        <v>0</v>
      </c>
      <c r="AO287" s="62">
        <f t="shared" si="174"/>
        <v>0</v>
      </c>
      <c r="AP287" s="62">
        <v>0</v>
      </c>
      <c r="AQ287" s="62">
        <v>0</v>
      </c>
      <c r="AR287" s="62">
        <v>0</v>
      </c>
      <c r="AS287" s="62">
        <v>0</v>
      </c>
      <c r="AT287" s="97">
        <f t="shared" si="183"/>
        <v>0</v>
      </c>
      <c r="AU287" s="62">
        <v>0</v>
      </c>
      <c r="AV287" s="62">
        <v>0</v>
      </c>
      <c r="AW287" s="62">
        <v>0</v>
      </c>
      <c r="AX287" s="62">
        <v>0</v>
      </c>
      <c r="AY287" s="62" t="s">
        <v>97</v>
      </c>
      <c r="AZ287" s="62" t="s">
        <v>97</v>
      </c>
      <c r="BA287" s="62" t="s">
        <v>97</v>
      </c>
      <c r="BB287" s="62" t="s">
        <v>97</v>
      </c>
      <c r="BC287" s="62" t="s">
        <v>97</v>
      </c>
    </row>
    <row r="288" spans="1:55" ht="32.25" customHeight="1" x14ac:dyDescent="0.25">
      <c r="A288" s="57" t="s">
        <v>239</v>
      </c>
      <c r="B288" s="15" t="s">
        <v>304</v>
      </c>
      <c r="C288" s="72" t="s">
        <v>305</v>
      </c>
      <c r="D288" s="110">
        <v>2.1872914199999998</v>
      </c>
      <c r="E288" s="61">
        <f t="shared" si="159"/>
        <v>0.70649360399999994</v>
      </c>
      <c r="F288" s="61">
        <f t="shared" si="160"/>
        <v>4.4999999999999997E-3</v>
      </c>
      <c r="G288" s="61">
        <f t="shared" si="161"/>
        <v>0.16440255600000001</v>
      </c>
      <c r="H288" s="61">
        <f t="shared" si="162"/>
        <v>0.5375910479999999</v>
      </c>
      <c r="I288" s="61">
        <f t="shared" si="179"/>
        <v>0</v>
      </c>
      <c r="J288" s="61">
        <f t="shared" si="150"/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f t="shared" si="175"/>
        <v>0.31845886799999995</v>
      </c>
      <c r="P288" s="61">
        <v>4.4999999999999997E-3</v>
      </c>
      <c r="Q288" s="61">
        <v>5.5998984000000002E-2</v>
      </c>
      <c r="R288" s="61">
        <v>0.25795988399999997</v>
      </c>
      <c r="S288" s="61">
        <v>0</v>
      </c>
      <c r="T288" s="62">
        <f t="shared" si="182"/>
        <v>0.38803473599999999</v>
      </c>
      <c r="U288" s="62">
        <v>0</v>
      </c>
      <c r="V288" s="62">
        <v>0.108403572</v>
      </c>
      <c r="W288" s="62">
        <v>0.27963116399999999</v>
      </c>
      <c r="X288" s="62">
        <v>0</v>
      </c>
      <c r="Y288" s="62" t="s">
        <v>97</v>
      </c>
      <c r="Z288" s="62" t="s">
        <v>97</v>
      </c>
      <c r="AA288" s="62" t="s">
        <v>97</v>
      </c>
      <c r="AB288" s="62" t="s">
        <v>97</v>
      </c>
      <c r="AC288" s="62" t="s">
        <v>97</v>
      </c>
      <c r="AD288" s="61">
        <v>1.8227428499999998</v>
      </c>
      <c r="AE288" s="61">
        <f t="shared" si="163"/>
        <v>0.63922248999999998</v>
      </c>
      <c r="AF288" s="61">
        <f t="shared" si="163"/>
        <v>5.4227820000000003E-2</v>
      </c>
      <c r="AG288" s="61">
        <f t="shared" si="163"/>
        <v>0.13700213</v>
      </c>
      <c r="AH288" s="61">
        <f t="shared" si="163"/>
        <v>0.44799253999999999</v>
      </c>
      <c r="AI288" s="61">
        <f t="shared" si="164"/>
        <v>0</v>
      </c>
      <c r="AJ288" s="61">
        <f t="shared" si="180"/>
        <v>0</v>
      </c>
      <c r="AK288" s="61">
        <v>0</v>
      </c>
      <c r="AL288" s="61">
        <v>0</v>
      </c>
      <c r="AM288" s="61">
        <v>0</v>
      </c>
      <c r="AN288" s="61">
        <v>0</v>
      </c>
      <c r="AO288" s="62">
        <f t="shared" si="174"/>
        <v>0.31586020999999997</v>
      </c>
      <c r="AP288" s="62">
        <v>5.4227820000000003E-2</v>
      </c>
      <c r="AQ288" s="62">
        <v>4.6665820000000004E-2</v>
      </c>
      <c r="AR288" s="62">
        <v>0.21496657</v>
      </c>
      <c r="AS288" s="62">
        <v>0</v>
      </c>
      <c r="AT288" s="97">
        <f t="shared" si="183"/>
        <v>0.32336228</v>
      </c>
      <c r="AU288" s="62">
        <v>0</v>
      </c>
      <c r="AV288" s="62">
        <v>9.0336310000000003E-2</v>
      </c>
      <c r="AW288" s="62">
        <v>0.23302597</v>
      </c>
      <c r="AX288" s="62">
        <v>0</v>
      </c>
      <c r="AY288" s="62" t="s">
        <v>97</v>
      </c>
      <c r="AZ288" s="62" t="s">
        <v>97</v>
      </c>
      <c r="BA288" s="62" t="s">
        <v>97</v>
      </c>
      <c r="BB288" s="62" t="s">
        <v>97</v>
      </c>
      <c r="BC288" s="62" t="s">
        <v>97</v>
      </c>
    </row>
    <row r="289" spans="1:55" ht="32.25" customHeight="1" x14ac:dyDescent="0.25">
      <c r="A289" s="57" t="s">
        <v>239</v>
      </c>
      <c r="B289" s="15" t="s">
        <v>306</v>
      </c>
      <c r="C289" s="72" t="s">
        <v>307</v>
      </c>
      <c r="D289" s="110">
        <v>1.6873670519999999</v>
      </c>
      <c r="E289" s="61">
        <f t="shared" si="159"/>
        <v>0.66349684799999997</v>
      </c>
      <c r="F289" s="61">
        <f t="shared" si="160"/>
        <v>4.4999999999999997E-3</v>
      </c>
      <c r="G289" s="61">
        <f t="shared" si="161"/>
        <v>0.147526032</v>
      </c>
      <c r="H289" s="61">
        <f t="shared" si="162"/>
        <v>0.51147081599999999</v>
      </c>
      <c r="I289" s="61">
        <f t="shared" si="179"/>
        <v>0</v>
      </c>
      <c r="J289" s="61">
        <f t="shared" si="150"/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f t="shared" si="175"/>
        <v>0.36389690399999997</v>
      </c>
      <c r="P289" s="61">
        <v>4.4999999999999997E-3</v>
      </c>
      <c r="Q289" s="61">
        <v>8.3372483999999997E-2</v>
      </c>
      <c r="R289" s="61">
        <v>0.27602441999999999</v>
      </c>
      <c r="S289" s="61">
        <v>0</v>
      </c>
      <c r="T289" s="62">
        <f t="shared" si="182"/>
        <v>0.29959994400000001</v>
      </c>
      <c r="U289" s="62">
        <v>0</v>
      </c>
      <c r="V289" s="62">
        <v>6.4153548000000005E-2</v>
      </c>
      <c r="W289" s="62">
        <v>0.235446396</v>
      </c>
      <c r="X289" s="62">
        <v>0</v>
      </c>
      <c r="Y289" s="62" t="s">
        <v>97</v>
      </c>
      <c r="Z289" s="62" t="s">
        <v>97</v>
      </c>
      <c r="AA289" s="62" t="s">
        <v>97</v>
      </c>
      <c r="AB289" s="62" t="s">
        <v>97</v>
      </c>
      <c r="AC289" s="62" t="s">
        <v>97</v>
      </c>
      <c r="AD289" s="61">
        <v>1.4061392100000001</v>
      </c>
      <c r="AE289" s="61">
        <f t="shared" si="163"/>
        <v>0.59548429000000003</v>
      </c>
      <c r="AF289" s="61">
        <f t="shared" si="163"/>
        <v>4.632025E-2</v>
      </c>
      <c r="AG289" s="61">
        <f t="shared" si="163"/>
        <v>0.12293836</v>
      </c>
      <c r="AH289" s="61">
        <f t="shared" si="163"/>
        <v>0.42622568000000005</v>
      </c>
      <c r="AI289" s="61">
        <f t="shared" si="164"/>
        <v>0</v>
      </c>
      <c r="AJ289" s="61">
        <f t="shared" si="180"/>
        <v>0</v>
      </c>
      <c r="AK289" s="61">
        <v>0</v>
      </c>
      <c r="AL289" s="61">
        <v>0</v>
      </c>
      <c r="AM289" s="61">
        <v>0</v>
      </c>
      <c r="AN289" s="61">
        <v>0</v>
      </c>
      <c r="AO289" s="62">
        <f t="shared" si="174"/>
        <v>0.34581767000000002</v>
      </c>
      <c r="AP289" s="62">
        <v>4.632025E-2</v>
      </c>
      <c r="AQ289" s="62">
        <v>6.9477070000000002E-2</v>
      </c>
      <c r="AR289" s="62">
        <v>0.23002035000000001</v>
      </c>
      <c r="AS289" s="62">
        <v>0</v>
      </c>
      <c r="AT289" s="97">
        <f t="shared" si="183"/>
        <v>0.24966662000000001</v>
      </c>
      <c r="AU289" s="62">
        <v>0</v>
      </c>
      <c r="AV289" s="62">
        <v>5.3461290000000002E-2</v>
      </c>
      <c r="AW289" s="62">
        <v>0.19620533000000001</v>
      </c>
      <c r="AX289" s="62">
        <v>0</v>
      </c>
      <c r="AY289" s="62" t="s">
        <v>97</v>
      </c>
      <c r="AZ289" s="62" t="s">
        <v>97</v>
      </c>
      <c r="BA289" s="62" t="s">
        <v>97</v>
      </c>
      <c r="BB289" s="62" t="s">
        <v>97</v>
      </c>
      <c r="BC289" s="62" t="s">
        <v>97</v>
      </c>
    </row>
    <row r="290" spans="1:55" ht="32.25" customHeight="1" x14ac:dyDescent="0.25">
      <c r="A290" s="57" t="s">
        <v>239</v>
      </c>
      <c r="B290" s="15" t="s">
        <v>308</v>
      </c>
      <c r="C290" s="72" t="s">
        <v>309</v>
      </c>
      <c r="D290" s="110">
        <v>13.139512440000001</v>
      </c>
      <c r="E290" s="61">
        <f t="shared" si="159"/>
        <v>8.9999999999999993E-3</v>
      </c>
      <c r="F290" s="61">
        <f t="shared" si="160"/>
        <v>8.9999999999999993E-3</v>
      </c>
      <c r="G290" s="61">
        <f t="shared" si="161"/>
        <v>0</v>
      </c>
      <c r="H290" s="61">
        <f t="shared" si="162"/>
        <v>0</v>
      </c>
      <c r="I290" s="61">
        <f t="shared" si="179"/>
        <v>0</v>
      </c>
      <c r="J290" s="61">
        <f t="shared" si="150"/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f t="shared" si="175"/>
        <v>0</v>
      </c>
      <c r="P290" s="61">
        <v>0</v>
      </c>
      <c r="Q290" s="61">
        <v>0</v>
      </c>
      <c r="R290" s="61">
        <v>0</v>
      </c>
      <c r="S290" s="61">
        <v>0</v>
      </c>
      <c r="T290" s="62">
        <f t="shared" si="182"/>
        <v>8.9999999999999993E-3</v>
      </c>
      <c r="U290" s="62">
        <v>8.9999999999999993E-3</v>
      </c>
      <c r="V290" s="62">
        <v>0</v>
      </c>
      <c r="W290" s="62">
        <v>0</v>
      </c>
      <c r="X290" s="62">
        <v>0</v>
      </c>
      <c r="Y290" s="62" t="s">
        <v>97</v>
      </c>
      <c r="Z290" s="62" t="s">
        <v>97</v>
      </c>
      <c r="AA290" s="62" t="s">
        <v>97</v>
      </c>
      <c r="AB290" s="62" t="s">
        <v>97</v>
      </c>
      <c r="AC290" s="62" t="s">
        <v>97</v>
      </c>
      <c r="AD290" s="61">
        <v>10.949593700000001</v>
      </c>
      <c r="AE290" s="61">
        <f t="shared" si="163"/>
        <v>0</v>
      </c>
      <c r="AF290" s="61">
        <f t="shared" si="163"/>
        <v>0</v>
      </c>
      <c r="AG290" s="61">
        <f t="shared" si="163"/>
        <v>0</v>
      </c>
      <c r="AH290" s="61">
        <f t="shared" si="163"/>
        <v>0</v>
      </c>
      <c r="AI290" s="61">
        <f t="shared" si="164"/>
        <v>0</v>
      </c>
      <c r="AJ290" s="61">
        <f t="shared" si="180"/>
        <v>0</v>
      </c>
      <c r="AK290" s="61">
        <v>0</v>
      </c>
      <c r="AL290" s="61">
        <v>0</v>
      </c>
      <c r="AM290" s="61">
        <v>0</v>
      </c>
      <c r="AN290" s="61">
        <v>0</v>
      </c>
      <c r="AO290" s="62">
        <f t="shared" si="174"/>
        <v>0</v>
      </c>
      <c r="AP290" s="62">
        <v>0</v>
      </c>
      <c r="AQ290" s="62">
        <v>0</v>
      </c>
      <c r="AR290" s="62">
        <v>0</v>
      </c>
      <c r="AS290" s="62">
        <v>0</v>
      </c>
      <c r="AT290" s="97">
        <f t="shared" si="183"/>
        <v>0</v>
      </c>
      <c r="AU290" s="62">
        <v>0</v>
      </c>
      <c r="AV290" s="62">
        <v>0</v>
      </c>
      <c r="AW290" s="62">
        <v>0</v>
      </c>
      <c r="AX290" s="62">
        <v>0</v>
      </c>
      <c r="AY290" s="62" t="s">
        <v>97</v>
      </c>
      <c r="AZ290" s="62" t="s">
        <v>97</v>
      </c>
      <c r="BA290" s="62" t="s">
        <v>97</v>
      </c>
      <c r="BB290" s="62" t="s">
        <v>97</v>
      </c>
      <c r="BC290" s="62" t="s">
        <v>97</v>
      </c>
    </row>
    <row r="291" spans="1:55" ht="35.25" customHeight="1" x14ac:dyDescent="0.25">
      <c r="A291" s="57" t="s">
        <v>239</v>
      </c>
      <c r="B291" s="15" t="s">
        <v>454</v>
      </c>
      <c r="C291" s="83" t="s">
        <v>275</v>
      </c>
      <c r="D291" s="110">
        <v>0</v>
      </c>
      <c r="E291" s="61">
        <f t="shared" ref="E291:E354" si="184">J291+O291+T291</f>
        <v>0.258426084</v>
      </c>
      <c r="F291" s="61">
        <f t="shared" ref="F291:F354" si="185">K291+P291+U291</f>
        <v>0</v>
      </c>
      <c r="G291" s="61">
        <f t="shared" ref="G291:G354" si="186">L291+Q291+V291</f>
        <v>0.12662362799999999</v>
      </c>
      <c r="H291" s="61">
        <f t="shared" ref="H291:H354" si="187">M291+R291+W291</f>
        <v>0.13180245600000001</v>
      </c>
      <c r="I291" s="61">
        <f t="shared" si="179"/>
        <v>0</v>
      </c>
      <c r="J291" s="61">
        <f t="shared" si="150"/>
        <v>0.258426084</v>
      </c>
      <c r="K291" s="61">
        <v>0</v>
      </c>
      <c r="L291" s="61">
        <v>0.12662362799999999</v>
      </c>
      <c r="M291" s="61">
        <v>0.13180245600000001</v>
      </c>
      <c r="N291" s="61">
        <v>0</v>
      </c>
      <c r="O291" s="61">
        <f t="shared" si="175"/>
        <v>0</v>
      </c>
      <c r="P291" s="61">
        <v>0</v>
      </c>
      <c r="Q291" s="61">
        <v>0</v>
      </c>
      <c r="R291" s="61">
        <v>0</v>
      </c>
      <c r="S291" s="61">
        <v>0</v>
      </c>
      <c r="T291" s="62">
        <f t="shared" si="182"/>
        <v>0</v>
      </c>
      <c r="U291" s="62">
        <v>0</v>
      </c>
      <c r="V291" s="62">
        <v>0</v>
      </c>
      <c r="W291" s="62">
        <v>0</v>
      </c>
      <c r="X291" s="62">
        <v>0</v>
      </c>
      <c r="Y291" s="62" t="s">
        <v>97</v>
      </c>
      <c r="Z291" s="62" t="s">
        <v>97</v>
      </c>
      <c r="AA291" s="62" t="s">
        <v>97</v>
      </c>
      <c r="AB291" s="62" t="s">
        <v>97</v>
      </c>
      <c r="AC291" s="62" t="s">
        <v>97</v>
      </c>
      <c r="AD291" s="61">
        <v>0</v>
      </c>
      <c r="AE291" s="61">
        <f t="shared" si="163"/>
        <v>0.21535506999999998</v>
      </c>
      <c r="AF291" s="61">
        <f t="shared" si="163"/>
        <v>0</v>
      </c>
      <c r="AG291" s="61">
        <f t="shared" si="163"/>
        <v>0.10551969</v>
      </c>
      <c r="AH291" s="61">
        <f t="shared" ref="AH291:AI354" si="188">AM291+AR291+AW291</f>
        <v>0.10983538</v>
      </c>
      <c r="AI291" s="61">
        <f t="shared" si="164"/>
        <v>0</v>
      </c>
      <c r="AJ291" s="61">
        <f t="shared" si="180"/>
        <v>0.21535506999999998</v>
      </c>
      <c r="AK291" s="61">
        <v>0</v>
      </c>
      <c r="AL291" s="61">
        <v>0.10551969</v>
      </c>
      <c r="AM291" s="61">
        <v>0.10983538</v>
      </c>
      <c r="AN291" s="61">
        <v>0</v>
      </c>
      <c r="AO291" s="62">
        <f t="shared" si="174"/>
        <v>0</v>
      </c>
      <c r="AP291" s="62">
        <v>0</v>
      </c>
      <c r="AQ291" s="62">
        <v>0</v>
      </c>
      <c r="AR291" s="62">
        <v>0</v>
      </c>
      <c r="AS291" s="62">
        <v>0</v>
      </c>
      <c r="AT291" s="97">
        <f t="shared" si="183"/>
        <v>0</v>
      </c>
      <c r="AU291" s="62">
        <v>0</v>
      </c>
      <c r="AV291" s="62">
        <v>0</v>
      </c>
      <c r="AW291" s="62">
        <v>0</v>
      </c>
      <c r="AX291" s="62">
        <v>0</v>
      </c>
      <c r="AY291" s="62" t="s">
        <v>97</v>
      </c>
      <c r="AZ291" s="62" t="s">
        <v>97</v>
      </c>
      <c r="BA291" s="62" t="s">
        <v>97</v>
      </c>
      <c r="BB291" s="62" t="s">
        <v>97</v>
      </c>
      <c r="BC291" s="62" t="s">
        <v>97</v>
      </c>
    </row>
    <row r="292" spans="1:55" ht="28.5" customHeight="1" x14ac:dyDescent="0.25">
      <c r="A292" s="57" t="s">
        <v>239</v>
      </c>
      <c r="B292" s="15" t="s">
        <v>455</v>
      </c>
      <c r="C292" s="83" t="s">
        <v>277</v>
      </c>
      <c r="D292" s="110">
        <v>0</v>
      </c>
      <c r="E292" s="61">
        <f t="shared" si="184"/>
        <v>0.19101264000000001</v>
      </c>
      <c r="F292" s="61">
        <f t="shared" si="185"/>
        <v>0</v>
      </c>
      <c r="G292" s="61">
        <f t="shared" si="186"/>
        <v>7.9704852000000007E-2</v>
      </c>
      <c r="H292" s="61">
        <f t="shared" si="187"/>
        <v>0.111307788</v>
      </c>
      <c r="I292" s="61">
        <f t="shared" si="179"/>
        <v>0</v>
      </c>
      <c r="J292" s="61">
        <f t="shared" si="150"/>
        <v>0.19101264000000001</v>
      </c>
      <c r="K292" s="61">
        <v>0</v>
      </c>
      <c r="L292" s="61">
        <v>7.9704852000000007E-2</v>
      </c>
      <c r="M292" s="61">
        <v>0.111307788</v>
      </c>
      <c r="N292" s="61">
        <v>0</v>
      </c>
      <c r="O292" s="61">
        <f t="shared" si="175"/>
        <v>0</v>
      </c>
      <c r="P292" s="61">
        <v>0</v>
      </c>
      <c r="Q292" s="61">
        <v>0</v>
      </c>
      <c r="R292" s="61">
        <v>0</v>
      </c>
      <c r="S292" s="61">
        <v>0</v>
      </c>
      <c r="T292" s="62">
        <f t="shared" si="182"/>
        <v>0</v>
      </c>
      <c r="U292" s="62">
        <v>0</v>
      </c>
      <c r="V292" s="62">
        <v>0</v>
      </c>
      <c r="W292" s="62">
        <v>0</v>
      </c>
      <c r="X292" s="62">
        <v>0</v>
      </c>
      <c r="Y292" s="62" t="s">
        <v>97</v>
      </c>
      <c r="Z292" s="62" t="s">
        <v>97</v>
      </c>
      <c r="AA292" s="62" t="s">
        <v>97</v>
      </c>
      <c r="AB292" s="62" t="s">
        <v>97</v>
      </c>
      <c r="AC292" s="62" t="s">
        <v>97</v>
      </c>
      <c r="AD292" s="61">
        <v>0</v>
      </c>
      <c r="AE292" s="61">
        <f t="shared" ref="AE292:AI355" si="189">AJ292+AO292+AT292</f>
        <v>0.15917719999999999</v>
      </c>
      <c r="AF292" s="61">
        <f t="shared" si="189"/>
        <v>0</v>
      </c>
      <c r="AG292" s="61">
        <f t="shared" si="189"/>
        <v>6.6420709999999994E-2</v>
      </c>
      <c r="AH292" s="61">
        <f t="shared" si="188"/>
        <v>9.2756489999999997E-2</v>
      </c>
      <c r="AI292" s="61">
        <f t="shared" si="188"/>
        <v>0</v>
      </c>
      <c r="AJ292" s="61">
        <f t="shared" si="180"/>
        <v>0.15917719999999999</v>
      </c>
      <c r="AK292" s="61">
        <v>0</v>
      </c>
      <c r="AL292" s="61">
        <v>6.6420709999999994E-2</v>
      </c>
      <c r="AM292" s="61">
        <v>9.2756489999999997E-2</v>
      </c>
      <c r="AN292" s="61">
        <v>0</v>
      </c>
      <c r="AO292" s="62">
        <f t="shared" si="174"/>
        <v>0</v>
      </c>
      <c r="AP292" s="62">
        <v>0</v>
      </c>
      <c r="AQ292" s="62">
        <v>0</v>
      </c>
      <c r="AR292" s="62">
        <v>0</v>
      </c>
      <c r="AS292" s="62">
        <v>0</v>
      </c>
      <c r="AT292" s="97">
        <f t="shared" si="183"/>
        <v>0</v>
      </c>
      <c r="AU292" s="62">
        <v>0</v>
      </c>
      <c r="AV292" s="62">
        <v>0</v>
      </c>
      <c r="AW292" s="62">
        <v>0</v>
      </c>
      <c r="AX292" s="62">
        <v>0</v>
      </c>
      <c r="AY292" s="62" t="s">
        <v>97</v>
      </c>
      <c r="AZ292" s="62" t="s">
        <v>97</v>
      </c>
      <c r="BA292" s="62" t="s">
        <v>97</v>
      </c>
      <c r="BB292" s="62" t="s">
        <v>97</v>
      </c>
      <c r="BC292" s="62" t="s">
        <v>97</v>
      </c>
    </row>
    <row r="293" spans="1:55" ht="28.5" customHeight="1" x14ac:dyDescent="0.25">
      <c r="A293" s="57" t="s">
        <v>239</v>
      </c>
      <c r="B293" s="15" t="s">
        <v>684</v>
      </c>
      <c r="C293" s="83" t="s">
        <v>456</v>
      </c>
      <c r="D293" s="110">
        <v>0</v>
      </c>
      <c r="E293" s="61">
        <f t="shared" si="184"/>
        <v>0.98528618400000001</v>
      </c>
      <c r="F293" s="61">
        <f t="shared" si="185"/>
        <v>0</v>
      </c>
      <c r="G293" s="61">
        <f t="shared" si="186"/>
        <v>0.47459162399999999</v>
      </c>
      <c r="H293" s="61">
        <f t="shared" si="187"/>
        <v>0.51069456000000002</v>
      </c>
      <c r="I293" s="61">
        <f t="shared" si="179"/>
        <v>0</v>
      </c>
      <c r="J293" s="61">
        <f t="shared" si="150"/>
        <v>0.38220278399999996</v>
      </c>
      <c r="K293" s="61">
        <v>0</v>
      </c>
      <c r="L293" s="61">
        <v>0.20233646399999999</v>
      </c>
      <c r="M293" s="61">
        <v>0.17986632</v>
      </c>
      <c r="N293" s="61">
        <v>0</v>
      </c>
      <c r="O293" s="61">
        <f t="shared" si="175"/>
        <v>0.60308340000000005</v>
      </c>
      <c r="P293" s="61">
        <v>0</v>
      </c>
      <c r="Q293" s="61">
        <v>0.27225516</v>
      </c>
      <c r="R293" s="61">
        <v>0.33082824</v>
      </c>
      <c r="S293" s="61">
        <v>0</v>
      </c>
      <c r="T293" s="62">
        <f t="shared" si="182"/>
        <v>0</v>
      </c>
      <c r="U293" s="62">
        <v>0</v>
      </c>
      <c r="V293" s="62">
        <v>0</v>
      </c>
      <c r="W293" s="62">
        <v>0</v>
      </c>
      <c r="X293" s="62">
        <v>0</v>
      </c>
      <c r="Y293" s="62" t="s">
        <v>97</v>
      </c>
      <c r="Z293" s="62" t="s">
        <v>97</v>
      </c>
      <c r="AA293" s="62" t="s">
        <v>97</v>
      </c>
      <c r="AB293" s="62" t="s">
        <v>97</v>
      </c>
      <c r="AC293" s="62" t="s">
        <v>97</v>
      </c>
      <c r="AD293" s="61">
        <v>0</v>
      </c>
      <c r="AE293" s="61">
        <f t="shared" si="189"/>
        <v>0.5025695</v>
      </c>
      <c r="AF293" s="61">
        <f t="shared" si="189"/>
        <v>0</v>
      </c>
      <c r="AG293" s="61">
        <f t="shared" si="189"/>
        <v>0.22687930000000001</v>
      </c>
      <c r="AH293" s="61">
        <f t="shared" si="188"/>
        <v>0.2756902</v>
      </c>
      <c r="AI293" s="61">
        <f t="shared" si="188"/>
        <v>0</v>
      </c>
      <c r="AJ293" s="61">
        <f t="shared" si="180"/>
        <v>0</v>
      </c>
      <c r="AK293" s="61">
        <v>0</v>
      </c>
      <c r="AL293" s="61">
        <v>0</v>
      </c>
      <c r="AM293" s="61">
        <v>0</v>
      </c>
      <c r="AN293" s="61">
        <v>0</v>
      </c>
      <c r="AO293" s="62">
        <f t="shared" si="174"/>
        <v>0.5025695</v>
      </c>
      <c r="AP293" s="62">
        <v>0</v>
      </c>
      <c r="AQ293" s="62">
        <v>0.22687930000000001</v>
      </c>
      <c r="AR293" s="62">
        <v>0.2756902</v>
      </c>
      <c r="AS293" s="62">
        <v>0</v>
      </c>
      <c r="AT293" s="97">
        <f t="shared" si="183"/>
        <v>0</v>
      </c>
      <c r="AU293" s="62">
        <v>0</v>
      </c>
      <c r="AV293" s="62">
        <v>0</v>
      </c>
      <c r="AW293" s="62">
        <v>0</v>
      </c>
      <c r="AX293" s="62">
        <v>0</v>
      </c>
      <c r="AY293" s="62" t="s">
        <v>97</v>
      </c>
      <c r="AZ293" s="62" t="s">
        <v>97</v>
      </c>
      <c r="BA293" s="62" t="s">
        <v>97</v>
      </c>
      <c r="BB293" s="62" t="s">
        <v>97</v>
      </c>
      <c r="BC293" s="62" t="s">
        <v>97</v>
      </c>
    </row>
    <row r="294" spans="1:55" ht="49.5" customHeight="1" x14ac:dyDescent="0.25">
      <c r="A294" s="57" t="s">
        <v>239</v>
      </c>
      <c r="B294" s="15" t="s">
        <v>457</v>
      </c>
      <c r="C294" s="83" t="s">
        <v>458</v>
      </c>
      <c r="D294" s="110">
        <v>0</v>
      </c>
      <c r="E294" s="61">
        <f t="shared" si="184"/>
        <v>0.83938006799999998</v>
      </c>
      <c r="F294" s="61">
        <f t="shared" si="185"/>
        <v>0</v>
      </c>
      <c r="G294" s="61">
        <f t="shared" si="186"/>
        <v>0.30618955199999998</v>
      </c>
      <c r="H294" s="61">
        <f t="shared" si="187"/>
        <v>0.533190516</v>
      </c>
      <c r="I294" s="61">
        <f t="shared" si="179"/>
        <v>0</v>
      </c>
      <c r="J294" s="61">
        <f t="shared" si="150"/>
        <v>0.78641545199999996</v>
      </c>
      <c r="K294" s="61">
        <v>0</v>
      </c>
      <c r="L294" s="61">
        <v>0.25386609599999999</v>
      </c>
      <c r="M294" s="61">
        <v>0.53254935599999997</v>
      </c>
      <c r="N294" s="61">
        <v>0</v>
      </c>
      <c r="O294" s="61">
        <f t="shared" si="175"/>
        <v>5.2964615999999999E-2</v>
      </c>
      <c r="P294" s="61">
        <v>0</v>
      </c>
      <c r="Q294" s="61">
        <v>5.2323455999999997E-2</v>
      </c>
      <c r="R294" s="61">
        <v>6.4115999999999999E-4</v>
      </c>
      <c r="S294" s="61">
        <v>0</v>
      </c>
      <c r="T294" s="62">
        <f t="shared" si="182"/>
        <v>0</v>
      </c>
      <c r="U294" s="62">
        <v>0</v>
      </c>
      <c r="V294" s="62">
        <v>0</v>
      </c>
      <c r="W294" s="62">
        <v>0</v>
      </c>
      <c r="X294" s="62">
        <v>0</v>
      </c>
      <c r="Y294" s="62" t="s">
        <v>97</v>
      </c>
      <c r="Z294" s="62" t="s">
        <v>97</v>
      </c>
      <c r="AA294" s="62" t="s">
        <v>97</v>
      </c>
      <c r="AB294" s="62" t="s">
        <v>97</v>
      </c>
      <c r="AC294" s="62" t="s">
        <v>97</v>
      </c>
      <c r="AD294" s="61">
        <v>0</v>
      </c>
      <c r="AE294" s="61">
        <f t="shared" si="189"/>
        <v>2.3693220999999998</v>
      </c>
      <c r="AF294" s="61">
        <f t="shared" si="189"/>
        <v>3.6344710000000002E-2</v>
      </c>
      <c r="AG294" s="61">
        <f t="shared" si="189"/>
        <v>1.8886519599999998</v>
      </c>
      <c r="AH294" s="61">
        <f t="shared" si="188"/>
        <v>0.44432543000000002</v>
      </c>
      <c r="AI294" s="61">
        <f t="shared" si="188"/>
        <v>0</v>
      </c>
      <c r="AJ294" s="61">
        <f t="shared" si="180"/>
        <v>2.3251849199999999</v>
      </c>
      <c r="AK294" s="61">
        <v>3.6344710000000002E-2</v>
      </c>
      <c r="AL294" s="61">
        <v>1.8450490799999999</v>
      </c>
      <c r="AM294" s="61">
        <v>0.44379113000000003</v>
      </c>
      <c r="AN294" s="61">
        <v>0</v>
      </c>
      <c r="AO294" s="62">
        <f t="shared" si="174"/>
        <v>4.4137179999999998E-2</v>
      </c>
      <c r="AP294" s="62">
        <v>0</v>
      </c>
      <c r="AQ294" s="62">
        <v>4.3602879999999997E-2</v>
      </c>
      <c r="AR294" s="62">
        <v>5.3430000000000003E-4</v>
      </c>
      <c r="AS294" s="62">
        <v>0</v>
      </c>
      <c r="AT294" s="97">
        <f t="shared" si="183"/>
        <v>0</v>
      </c>
      <c r="AU294" s="62">
        <v>0</v>
      </c>
      <c r="AV294" s="62">
        <v>0</v>
      </c>
      <c r="AW294" s="62">
        <v>0</v>
      </c>
      <c r="AX294" s="62">
        <v>0</v>
      </c>
      <c r="AY294" s="62" t="s">
        <v>97</v>
      </c>
      <c r="AZ294" s="62" t="s">
        <v>97</v>
      </c>
      <c r="BA294" s="62" t="s">
        <v>97</v>
      </c>
      <c r="BB294" s="62" t="s">
        <v>97</v>
      </c>
      <c r="BC294" s="62" t="s">
        <v>97</v>
      </c>
    </row>
    <row r="295" spans="1:55" ht="33.75" customHeight="1" x14ac:dyDescent="0.25">
      <c r="A295" s="57" t="s">
        <v>239</v>
      </c>
      <c r="B295" s="15" t="s">
        <v>459</v>
      </c>
      <c r="C295" s="83" t="s">
        <v>460</v>
      </c>
      <c r="D295" s="110">
        <v>0</v>
      </c>
      <c r="E295" s="61">
        <f t="shared" si="184"/>
        <v>0.95315850000000013</v>
      </c>
      <c r="F295" s="61">
        <f t="shared" si="185"/>
        <v>0</v>
      </c>
      <c r="G295" s="61">
        <f t="shared" si="186"/>
        <v>0.54534249600000007</v>
      </c>
      <c r="H295" s="61">
        <f t="shared" si="187"/>
        <v>0.40781600400000001</v>
      </c>
      <c r="I295" s="61">
        <f t="shared" si="179"/>
        <v>0</v>
      </c>
      <c r="J295" s="61">
        <f t="shared" si="150"/>
        <v>0.8458059120000001</v>
      </c>
      <c r="K295" s="61">
        <v>0</v>
      </c>
      <c r="L295" s="61">
        <v>0.45347749200000004</v>
      </c>
      <c r="M295" s="61">
        <v>0.39232842000000001</v>
      </c>
      <c r="N295" s="61">
        <v>0</v>
      </c>
      <c r="O295" s="61">
        <f t="shared" si="175"/>
        <v>0.107352588</v>
      </c>
      <c r="P295" s="61">
        <v>0</v>
      </c>
      <c r="Q295" s="61">
        <v>9.1865004E-2</v>
      </c>
      <c r="R295" s="61">
        <v>1.5487583999999999E-2</v>
      </c>
      <c r="S295" s="61">
        <v>0</v>
      </c>
      <c r="T295" s="62">
        <f t="shared" si="182"/>
        <v>0</v>
      </c>
      <c r="U295" s="62">
        <v>0</v>
      </c>
      <c r="V295" s="62">
        <v>0</v>
      </c>
      <c r="W295" s="62">
        <v>0</v>
      </c>
      <c r="X295" s="62">
        <v>0</v>
      </c>
      <c r="Y295" s="62" t="s">
        <v>97</v>
      </c>
      <c r="Z295" s="62" t="s">
        <v>97</v>
      </c>
      <c r="AA295" s="62" t="s">
        <v>97</v>
      </c>
      <c r="AB295" s="62" t="s">
        <v>97</v>
      </c>
      <c r="AC295" s="62" t="s">
        <v>97</v>
      </c>
      <c r="AD295" s="61">
        <v>0</v>
      </c>
      <c r="AE295" s="61">
        <f t="shared" si="189"/>
        <v>2.1942462699999998</v>
      </c>
      <c r="AF295" s="61">
        <f t="shared" si="189"/>
        <v>0.10550049</v>
      </c>
      <c r="AG295" s="61">
        <f t="shared" si="189"/>
        <v>1.74889911</v>
      </c>
      <c r="AH295" s="61">
        <f t="shared" si="188"/>
        <v>0.33984667000000002</v>
      </c>
      <c r="AI295" s="61">
        <f t="shared" si="188"/>
        <v>0</v>
      </c>
      <c r="AJ295" s="61">
        <f t="shared" si="180"/>
        <v>2.1047857799999998</v>
      </c>
      <c r="AK295" s="61">
        <v>0.10550049</v>
      </c>
      <c r="AL295" s="61">
        <v>1.6723449399999999</v>
      </c>
      <c r="AM295" s="61">
        <v>0.32694035000000005</v>
      </c>
      <c r="AN295" s="61">
        <v>0</v>
      </c>
      <c r="AO295" s="62">
        <f t="shared" si="174"/>
        <v>8.9460490000000004E-2</v>
      </c>
      <c r="AP295" s="62">
        <v>0</v>
      </c>
      <c r="AQ295" s="62">
        <v>7.6554170000000005E-2</v>
      </c>
      <c r="AR295" s="62">
        <v>1.2906319999999999E-2</v>
      </c>
      <c r="AS295" s="62">
        <v>0</v>
      </c>
      <c r="AT295" s="97">
        <f t="shared" si="183"/>
        <v>0</v>
      </c>
      <c r="AU295" s="62">
        <v>0</v>
      </c>
      <c r="AV295" s="62">
        <v>0</v>
      </c>
      <c r="AW295" s="62">
        <v>0</v>
      </c>
      <c r="AX295" s="62">
        <v>0</v>
      </c>
      <c r="AY295" s="62" t="s">
        <v>97</v>
      </c>
      <c r="AZ295" s="62" t="s">
        <v>97</v>
      </c>
      <c r="BA295" s="62" t="s">
        <v>97</v>
      </c>
      <c r="BB295" s="62" t="s">
        <v>97</v>
      </c>
      <c r="BC295" s="62" t="s">
        <v>97</v>
      </c>
    </row>
    <row r="296" spans="1:55" ht="49.5" customHeight="1" x14ac:dyDescent="0.25">
      <c r="A296" s="57" t="s">
        <v>239</v>
      </c>
      <c r="B296" s="15" t="s">
        <v>461</v>
      </c>
      <c r="C296" s="83" t="s">
        <v>462</v>
      </c>
      <c r="D296" s="110">
        <v>0</v>
      </c>
      <c r="E296" s="61">
        <f t="shared" si="184"/>
        <v>2.9019923999999999E-2</v>
      </c>
      <c r="F296" s="61">
        <f t="shared" si="185"/>
        <v>2.9019923999999999E-2</v>
      </c>
      <c r="G296" s="61">
        <f t="shared" si="186"/>
        <v>0</v>
      </c>
      <c r="H296" s="61">
        <f t="shared" si="187"/>
        <v>0</v>
      </c>
      <c r="I296" s="61">
        <f t="shared" si="179"/>
        <v>0</v>
      </c>
      <c r="J296" s="61">
        <f t="shared" si="150"/>
        <v>2.24712E-2</v>
      </c>
      <c r="K296" s="61">
        <v>2.24712E-2</v>
      </c>
      <c r="L296" s="61">
        <v>0</v>
      </c>
      <c r="M296" s="61">
        <v>0</v>
      </c>
      <c r="N296" s="61">
        <v>0</v>
      </c>
      <c r="O296" s="61">
        <f t="shared" si="175"/>
        <v>0</v>
      </c>
      <c r="P296" s="61">
        <v>0</v>
      </c>
      <c r="Q296" s="61">
        <v>0</v>
      </c>
      <c r="R296" s="61">
        <v>0</v>
      </c>
      <c r="S296" s="61">
        <v>0</v>
      </c>
      <c r="T296" s="62">
        <f t="shared" si="182"/>
        <v>6.5487239999999997E-3</v>
      </c>
      <c r="U296" s="62">
        <v>6.5487239999999997E-3</v>
      </c>
      <c r="V296" s="62">
        <v>0</v>
      </c>
      <c r="W296" s="62">
        <v>0</v>
      </c>
      <c r="X296" s="62">
        <v>0</v>
      </c>
      <c r="Y296" s="62" t="s">
        <v>97</v>
      </c>
      <c r="Z296" s="62" t="s">
        <v>97</v>
      </c>
      <c r="AA296" s="62" t="s">
        <v>97</v>
      </c>
      <c r="AB296" s="62" t="s">
        <v>97</v>
      </c>
      <c r="AC296" s="62" t="s">
        <v>97</v>
      </c>
      <c r="AD296" s="61">
        <v>0</v>
      </c>
      <c r="AE296" s="61">
        <f t="shared" si="189"/>
        <v>0</v>
      </c>
      <c r="AF296" s="61">
        <f t="shared" si="189"/>
        <v>0</v>
      </c>
      <c r="AG296" s="61">
        <f t="shared" si="189"/>
        <v>0</v>
      </c>
      <c r="AH296" s="61">
        <f t="shared" si="188"/>
        <v>0</v>
      </c>
      <c r="AI296" s="61">
        <f t="shared" si="188"/>
        <v>0</v>
      </c>
      <c r="AJ296" s="61">
        <f t="shared" ref="AJ296:AJ314" si="190">AK296+AL296+AM296+AN296</f>
        <v>0</v>
      </c>
      <c r="AK296" s="61">
        <v>0</v>
      </c>
      <c r="AL296" s="61">
        <v>0</v>
      </c>
      <c r="AM296" s="61">
        <v>0</v>
      </c>
      <c r="AN296" s="61">
        <v>0</v>
      </c>
      <c r="AO296" s="62">
        <f t="shared" si="174"/>
        <v>0</v>
      </c>
      <c r="AP296" s="62">
        <v>0</v>
      </c>
      <c r="AQ296" s="62">
        <v>0</v>
      </c>
      <c r="AR296" s="62">
        <v>0</v>
      </c>
      <c r="AS296" s="62">
        <v>0</v>
      </c>
      <c r="AT296" s="97">
        <f t="shared" si="183"/>
        <v>0</v>
      </c>
      <c r="AU296" s="62">
        <v>0</v>
      </c>
      <c r="AV296" s="62">
        <v>0</v>
      </c>
      <c r="AW296" s="62">
        <v>0</v>
      </c>
      <c r="AX296" s="62">
        <v>0</v>
      </c>
      <c r="AY296" s="62" t="s">
        <v>97</v>
      </c>
      <c r="AZ296" s="62" t="s">
        <v>97</v>
      </c>
      <c r="BA296" s="62" t="s">
        <v>97</v>
      </c>
      <c r="BB296" s="62" t="s">
        <v>97</v>
      </c>
      <c r="BC296" s="62" t="s">
        <v>97</v>
      </c>
    </row>
    <row r="297" spans="1:55" ht="33.75" customHeight="1" x14ac:dyDescent="0.25">
      <c r="A297" s="86" t="s">
        <v>239</v>
      </c>
      <c r="B297" s="15" t="s">
        <v>567</v>
      </c>
      <c r="C297" s="83" t="s">
        <v>568</v>
      </c>
      <c r="D297" s="110">
        <v>0</v>
      </c>
      <c r="E297" s="61">
        <f t="shared" si="184"/>
        <v>0.186618648</v>
      </c>
      <c r="F297" s="61">
        <f t="shared" si="185"/>
        <v>0</v>
      </c>
      <c r="G297" s="61">
        <f t="shared" si="186"/>
        <v>9.9699155999999983E-2</v>
      </c>
      <c r="H297" s="61">
        <f t="shared" si="187"/>
        <v>8.6919492000000001E-2</v>
      </c>
      <c r="I297" s="61">
        <f t="shared" si="179"/>
        <v>0</v>
      </c>
      <c r="J297" s="61">
        <f>K297+L297+M297+N297</f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f t="shared" si="175"/>
        <v>0.186618648</v>
      </c>
      <c r="P297" s="61">
        <v>0</v>
      </c>
      <c r="Q297" s="61">
        <v>9.9699155999999983E-2</v>
      </c>
      <c r="R297" s="61">
        <v>8.6919492000000001E-2</v>
      </c>
      <c r="S297" s="61">
        <v>0</v>
      </c>
      <c r="T297" s="62">
        <f>U297+V297+W297+X297</f>
        <v>0</v>
      </c>
      <c r="U297" s="62">
        <v>0</v>
      </c>
      <c r="V297" s="62">
        <v>0</v>
      </c>
      <c r="W297" s="62">
        <v>0</v>
      </c>
      <c r="X297" s="62">
        <v>0</v>
      </c>
      <c r="Y297" s="62" t="s">
        <v>97</v>
      </c>
      <c r="Z297" s="62" t="s">
        <v>97</v>
      </c>
      <c r="AA297" s="62" t="s">
        <v>97</v>
      </c>
      <c r="AB297" s="62" t="s">
        <v>97</v>
      </c>
      <c r="AC297" s="62" t="s">
        <v>97</v>
      </c>
      <c r="AD297" s="61">
        <v>0</v>
      </c>
      <c r="AE297" s="61">
        <f t="shared" si="189"/>
        <v>0.15551554000000001</v>
      </c>
      <c r="AF297" s="61">
        <f t="shared" si="189"/>
        <v>0</v>
      </c>
      <c r="AG297" s="61">
        <f t="shared" si="189"/>
        <v>8.3082629999999991E-2</v>
      </c>
      <c r="AH297" s="61">
        <f t="shared" si="188"/>
        <v>7.2432910000000003E-2</v>
      </c>
      <c r="AI297" s="61">
        <f t="shared" si="188"/>
        <v>0</v>
      </c>
      <c r="AJ297" s="61">
        <f t="shared" si="190"/>
        <v>0</v>
      </c>
      <c r="AK297" s="61">
        <v>0</v>
      </c>
      <c r="AL297" s="61">
        <v>0</v>
      </c>
      <c r="AM297" s="61">
        <v>0</v>
      </c>
      <c r="AN297" s="61">
        <v>0</v>
      </c>
      <c r="AO297" s="62">
        <f t="shared" si="174"/>
        <v>0.15551554000000001</v>
      </c>
      <c r="AP297" s="62">
        <v>0</v>
      </c>
      <c r="AQ297" s="62">
        <v>8.3082629999999991E-2</v>
      </c>
      <c r="AR297" s="62">
        <v>7.2432910000000003E-2</v>
      </c>
      <c r="AS297" s="62">
        <v>0</v>
      </c>
      <c r="AT297" s="97">
        <f>AU297+AV297+AW297+AX297</f>
        <v>0</v>
      </c>
      <c r="AU297" s="62">
        <v>0</v>
      </c>
      <c r="AV297" s="62">
        <v>0</v>
      </c>
      <c r="AW297" s="62">
        <v>0</v>
      </c>
      <c r="AX297" s="62">
        <v>0</v>
      </c>
      <c r="AY297" s="62" t="s">
        <v>97</v>
      </c>
      <c r="AZ297" s="62" t="s">
        <v>97</v>
      </c>
      <c r="BA297" s="62" t="s">
        <v>97</v>
      </c>
      <c r="BB297" s="62" t="s">
        <v>97</v>
      </c>
      <c r="BC297" s="62" t="s">
        <v>97</v>
      </c>
    </row>
    <row r="298" spans="1:55" ht="33.75" customHeight="1" x14ac:dyDescent="0.25">
      <c r="A298" s="86" t="s">
        <v>239</v>
      </c>
      <c r="B298" s="15" t="s">
        <v>569</v>
      </c>
      <c r="C298" s="83" t="s">
        <v>570</v>
      </c>
      <c r="D298" s="110">
        <v>0</v>
      </c>
      <c r="E298" s="61">
        <f t="shared" si="184"/>
        <v>0.121102536</v>
      </c>
      <c r="F298" s="61">
        <f t="shared" si="185"/>
        <v>0</v>
      </c>
      <c r="G298" s="61">
        <f t="shared" si="186"/>
        <v>6.6615335999999997E-2</v>
      </c>
      <c r="H298" s="61">
        <f t="shared" si="187"/>
        <v>5.44872E-2</v>
      </c>
      <c r="I298" s="61">
        <f t="shared" si="179"/>
        <v>0</v>
      </c>
      <c r="J298" s="61">
        <f t="shared" ref="J298:J308" si="191">K298+L298+M298+N298</f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f t="shared" si="175"/>
        <v>0.121102536</v>
      </c>
      <c r="P298" s="61">
        <v>0</v>
      </c>
      <c r="Q298" s="61">
        <v>6.6615335999999997E-2</v>
      </c>
      <c r="R298" s="61">
        <v>5.44872E-2</v>
      </c>
      <c r="S298" s="61">
        <v>0</v>
      </c>
      <c r="T298" s="62">
        <f t="shared" ref="T298:T321" si="192">U298+V298+W298+X298</f>
        <v>0</v>
      </c>
      <c r="U298" s="62">
        <v>0</v>
      </c>
      <c r="V298" s="62">
        <v>0</v>
      </c>
      <c r="W298" s="62">
        <v>0</v>
      </c>
      <c r="X298" s="62">
        <v>0</v>
      </c>
      <c r="Y298" s="62" t="s">
        <v>97</v>
      </c>
      <c r="Z298" s="62" t="s">
        <v>97</v>
      </c>
      <c r="AA298" s="62" t="s">
        <v>97</v>
      </c>
      <c r="AB298" s="62" t="s">
        <v>97</v>
      </c>
      <c r="AC298" s="62" t="s">
        <v>97</v>
      </c>
      <c r="AD298" s="61">
        <v>0</v>
      </c>
      <c r="AE298" s="61">
        <f t="shared" si="189"/>
        <v>0.10091878</v>
      </c>
      <c r="AF298" s="61">
        <f t="shared" si="189"/>
        <v>0</v>
      </c>
      <c r="AG298" s="61">
        <f t="shared" si="189"/>
        <v>5.5512779999999998E-2</v>
      </c>
      <c r="AH298" s="61">
        <f t="shared" si="188"/>
        <v>4.5406000000000002E-2</v>
      </c>
      <c r="AI298" s="61">
        <f t="shared" si="188"/>
        <v>0</v>
      </c>
      <c r="AJ298" s="61">
        <f t="shared" si="190"/>
        <v>0</v>
      </c>
      <c r="AK298" s="61">
        <v>0</v>
      </c>
      <c r="AL298" s="61">
        <v>0</v>
      </c>
      <c r="AM298" s="61">
        <v>0</v>
      </c>
      <c r="AN298" s="61">
        <v>0</v>
      </c>
      <c r="AO298" s="62">
        <f t="shared" ref="AO298:AO308" si="193">AP298+AQ298+AR298+AS298</f>
        <v>0.10091878</v>
      </c>
      <c r="AP298" s="62">
        <v>0</v>
      </c>
      <c r="AQ298" s="62">
        <v>5.5512779999999998E-2</v>
      </c>
      <c r="AR298" s="62">
        <v>4.5406000000000002E-2</v>
      </c>
      <c r="AS298" s="62">
        <v>0</v>
      </c>
      <c r="AT298" s="97">
        <f t="shared" ref="AT298:AT321" si="194">AU298+AV298+AW298+AX298</f>
        <v>0</v>
      </c>
      <c r="AU298" s="62">
        <v>0</v>
      </c>
      <c r="AV298" s="62">
        <v>0</v>
      </c>
      <c r="AW298" s="62">
        <v>0</v>
      </c>
      <c r="AX298" s="62">
        <v>0</v>
      </c>
      <c r="AY298" s="62" t="s">
        <v>97</v>
      </c>
      <c r="AZ298" s="62" t="s">
        <v>97</v>
      </c>
      <c r="BA298" s="62" t="s">
        <v>97</v>
      </c>
      <c r="BB298" s="62" t="s">
        <v>97</v>
      </c>
      <c r="BC298" s="62" t="s">
        <v>97</v>
      </c>
    </row>
    <row r="299" spans="1:55" ht="33.75" customHeight="1" x14ac:dyDescent="0.25">
      <c r="A299" s="86" t="s">
        <v>239</v>
      </c>
      <c r="B299" s="15" t="s">
        <v>571</v>
      </c>
      <c r="C299" s="83" t="s">
        <v>572</v>
      </c>
      <c r="D299" s="110">
        <v>0</v>
      </c>
      <c r="E299" s="61">
        <f t="shared" si="184"/>
        <v>0.137132016</v>
      </c>
      <c r="F299" s="61">
        <f t="shared" si="185"/>
        <v>0</v>
      </c>
      <c r="G299" s="61">
        <f t="shared" si="186"/>
        <v>6.011934E-2</v>
      </c>
      <c r="H299" s="61">
        <f t="shared" si="187"/>
        <v>7.7012675999999988E-2</v>
      </c>
      <c r="I299" s="61">
        <f t="shared" si="179"/>
        <v>0</v>
      </c>
      <c r="J299" s="61">
        <f t="shared" si="191"/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f t="shared" si="175"/>
        <v>0.137132016</v>
      </c>
      <c r="P299" s="61">
        <v>0</v>
      </c>
      <c r="Q299" s="61">
        <v>6.011934E-2</v>
      </c>
      <c r="R299" s="61">
        <v>7.7012675999999988E-2</v>
      </c>
      <c r="S299" s="61">
        <v>0</v>
      </c>
      <c r="T299" s="62">
        <f t="shared" si="192"/>
        <v>0</v>
      </c>
      <c r="U299" s="62">
        <v>0</v>
      </c>
      <c r="V299" s="62">
        <v>0</v>
      </c>
      <c r="W299" s="62">
        <v>0</v>
      </c>
      <c r="X299" s="62">
        <v>0</v>
      </c>
      <c r="Y299" s="62" t="s">
        <v>97</v>
      </c>
      <c r="Z299" s="62" t="s">
        <v>97</v>
      </c>
      <c r="AA299" s="62" t="s">
        <v>97</v>
      </c>
      <c r="AB299" s="62" t="s">
        <v>97</v>
      </c>
      <c r="AC299" s="62" t="s">
        <v>97</v>
      </c>
      <c r="AD299" s="61">
        <v>0</v>
      </c>
      <c r="AE299" s="61">
        <f t="shared" si="189"/>
        <v>0.11427667999999999</v>
      </c>
      <c r="AF299" s="61">
        <f t="shared" si="189"/>
        <v>0</v>
      </c>
      <c r="AG299" s="61">
        <f t="shared" si="189"/>
        <v>5.0099450000000004E-2</v>
      </c>
      <c r="AH299" s="61">
        <f t="shared" si="188"/>
        <v>6.4177229999999988E-2</v>
      </c>
      <c r="AI299" s="61">
        <f t="shared" si="188"/>
        <v>0</v>
      </c>
      <c r="AJ299" s="61">
        <f t="shared" si="190"/>
        <v>0</v>
      </c>
      <c r="AK299" s="61">
        <v>0</v>
      </c>
      <c r="AL299" s="61">
        <v>0</v>
      </c>
      <c r="AM299" s="61">
        <v>0</v>
      </c>
      <c r="AN299" s="61">
        <v>0</v>
      </c>
      <c r="AO299" s="62">
        <f t="shared" si="193"/>
        <v>0.11427667999999999</v>
      </c>
      <c r="AP299" s="62">
        <v>0</v>
      </c>
      <c r="AQ299" s="62">
        <v>5.0099450000000004E-2</v>
      </c>
      <c r="AR299" s="62">
        <v>6.4177229999999988E-2</v>
      </c>
      <c r="AS299" s="62">
        <v>0</v>
      </c>
      <c r="AT299" s="97">
        <f t="shared" si="194"/>
        <v>0</v>
      </c>
      <c r="AU299" s="62">
        <v>0</v>
      </c>
      <c r="AV299" s="62">
        <v>0</v>
      </c>
      <c r="AW299" s="62">
        <v>0</v>
      </c>
      <c r="AX299" s="62">
        <v>0</v>
      </c>
      <c r="AY299" s="62" t="s">
        <v>97</v>
      </c>
      <c r="AZ299" s="62" t="s">
        <v>97</v>
      </c>
      <c r="BA299" s="62" t="s">
        <v>97</v>
      </c>
      <c r="BB299" s="62" t="s">
        <v>97</v>
      </c>
      <c r="BC299" s="62" t="s">
        <v>97</v>
      </c>
    </row>
    <row r="300" spans="1:55" ht="33.75" customHeight="1" x14ac:dyDescent="0.25">
      <c r="A300" s="86" t="s">
        <v>239</v>
      </c>
      <c r="B300" s="15" t="s">
        <v>573</v>
      </c>
      <c r="C300" s="83" t="s">
        <v>574</v>
      </c>
      <c r="D300" s="110">
        <v>0</v>
      </c>
      <c r="E300" s="61">
        <f t="shared" si="184"/>
        <v>2.1207599999999997E-2</v>
      </c>
      <c r="F300" s="61">
        <f t="shared" si="185"/>
        <v>2.1207599999999997E-2</v>
      </c>
      <c r="G300" s="61">
        <f t="shared" si="186"/>
        <v>0</v>
      </c>
      <c r="H300" s="61">
        <f t="shared" si="187"/>
        <v>0</v>
      </c>
      <c r="I300" s="61">
        <f t="shared" si="179"/>
        <v>0</v>
      </c>
      <c r="J300" s="61">
        <f t="shared" si="191"/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f t="shared" si="175"/>
        <v>2.1207599999999997E-2</v>
      </c>
      <c r="P300" s="61">
        <v>2.1207599999999997E-2</v>
      </c>
      <c r="Q300" s="61">
        <v>0</v>
      </c>
      <c r="R300" s="61">
        <v>0</v>
      </c>
      <c r="S300" s="61">
        <v>0</v>
      </c>
      <c r="T300" s="62">
        <f t="shared" si="192"/>
        <v>0</v>
      </c>
      <c r="U300" s="62">
        <v>0</v>
      </c>
      <c r="V300" s="62">
        <v>0</v>
      </c>
      <c r="W300" s="62">
        <v>0</v>
      </c>
      <c r="X300" s="62">
        <v>0</v>
      </c>
      <c r="Y300" s="62" t="s">
        <v>97</v>
      </c>
      <c r="Z300" s="62" t="s">
        <v>97</v>
      </c>
      <c r="AA300" s="62" t="s">
        <v>97</v>
      </c>
      <c r="AB300" s="62" t="s">
        <v>97</v>
      </c>
      <c r="AC300" s="62" t="s">
        <v>97</v>
      </c>
      <c r="AD300" s="61">
        <v>0</v>
      </c>
      <c r="AE300" s="61">
        <f t="shared" si="189"/>
        <v>0</v>
      </c>
      <c r="AF300" s="61">
        <f t="shared" si="189"/>
        <v>0</v>
      </c>
      <c r="AG300" s="61">
        <f t="shared" si="189"/>
        <v>0</v>
      </c>
      <c r="AH300" s="61">
        <f t="shared" si="188"/>
        <v>0</v>
      </c>
      <c r="AI300" s="61">
        <f t="shared" si="188"/>
        <v>0</v>
      </c>
      <c r="AJ300" s="61">
        <f t="shared" si="190"/>
        <v>0</v>
      </c>
      <c r="AK300" s="61">
        <v>0</v>
      </c>
      <c r="AL300" s="61">
        <v>0</v>
      </c>
      <c r="AM300" s="61">
        <v>0</v>
      </c>
      <c r="AN300" s="61">
        <v>0</v>
      </c>
      <c r="AO300" s="62">
        <f t="shared" si="193"/>
        <v>0</v>
      </c>
      <c r="AP300" s="62">
        <v>0</v>
      </c>
      <c r="AQ300" s="62">
        <v>0</v>
      </c>
      <c r="AR300" s="62">
        <v>0</v>
      </c>
      <c r="AS300" s="62">
        <v>0</v>
      </c>
      <c r="AT300" s="97">
        <f t="shared" si="194"/>
        <v>0</v>
      </c>
      <c r="AU300" s="62">
        <v>0</v>
      </c>
      <c r="AV300" s="62">
        <v>0</v>
      </c>
      <c r="AW300" s="62">
        <v>0</v>
      </c>
      <c r="AX300" s="62">
        <v>0</v>
      </c>
      <c r="AY300" s="62" t="s">
        <v>97</v>
      </c>
      <c r="AZ300" s="62" t="s">
        <v>97</v>
      </c>
      <c r="BA300" s="62" t="s">
        <v>97</v>
      </c>
      <c r="BB300" s="62" t="s">
        <v>97</v>
      </c>
      <c r="BC300" s="62" t="s">
        <v>97</v>
      </c>
    </row>
    <row r="301" spans="1:55" ht="33.75" customHeight="1" x14ac:dyDescent="0.25">
      <c r="A301" s="86" t="s">
        <v>239</v>
      </c>
      <c r="B301" s="15" t="s">
        <v>685</v>
      </c>
      <c r="C301" s="83" t="s">
        <v>575</v>
      </c>
      <c r="D301" s="110">
        <v>0</v>
      </c>
      <c r="E301" s="61">
        <f t="shared" si="184"/>
        <v>0.21515025599999998</v>
      </c>
      <c r="F301" s="61">
        <f t="shared" si="185"/>
        <v>2.0020800000000002E-2</v>
      </c>
      <c r="G301" s="61">
        <f t="shared" si="186"/>
        <v>7.8107759999999998E-2</v>
      </c>
      <c r="H301" s="61">
        <f t="shared" si="187"/>
        <v>0.11702169599999998</v>
      </c>
      <c r="I301" s="61">
        <f t="shared" si="179"/>
        <v>0</v>
      </c>
      <c r="J301" s="61">
        <f t="shared" si="191"/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f t="shared" si="175"/>
        <v>2.0020800000000002E-2</v>
      </c>
      <c r="P301" s="61">
        <v>2.0020800000000002E-2</v>
      </c>
      <c r="Q301" s="61">
        <v>0</v>
      </c>
      <c r="R301" s="61">
        <v>0</v>
      </c>
      <c r="S301" s="61">
        <v>0</v>
      </c>
      <c r="T301" s="62">
        <f t="shared" si="192"/>
        <v>0.19512945599999998</v>
      </c>
      <c r="U301" s="62">
        <v>0</v>
      </c>
      <c r="V301" s="62">
        <v>7.8107759999999998E-2</v>
      </c>
      <c r="W301" s="62">
        <v>0.11702169599999998</v>
      </c>
      <c r="X301" s="62">
        <v>0</v>
      </c>
      <c r="Y301" s="62" t="s">
        <v>97</v>
      </c>
      <c r="Z301" s="62" t="s">
        <v>97</v>
      </c>
      <c r="AA301" s="62" t="s">
        <v>97</v>
      </c>
      <c r="AB301" s="62" t="s">
        <v>97</v>
      </c>
      <c r="AC301" s="62" t="s">
        <v>97</v>
      </c>
      <c r="AD301" s="61">
        <v>0</v>
      </c>
      <c r="AE301" s="61">
        <f t="shared" si="189"/>
        <v>0.17094988</v>
      </c>
      <c r="AF301" s="61">
        <f t="shared" si="189"/>
        <v>8.3420000000000005E-3</v>
      </c>
      <c r="AG301" s="61">
        <f t="shared" si="189"/>
        <v>6.5089800000000003E-2</v>
      </c>
      <c r="AH301" s="61">
        <f t="shared" si="188"/>
        <v>9.7518079999999993E-2</v>
      </c>
      <c r="AI301" s="61">
        <f t="shared" si="188"/>
        <v>0</v>
      </c>
      <c r="AJ301" s="61">
        <f t="shared" si="190"/>
        <v>0</v>
      </c>
      <c r="AK301" s="61">
        <v>0</v>
      </c>
      <c r="AL301" s="61">
        <v>0</v>
      </c>
      <c r="AM301" s="61">
        <v>0</v>
      </c>
      <c r="AN301" s="61">
        <v>0</v>
      </c>
      <c r="AO301" s="62">
        <f t="shared" si="193"/>
        <v>0</v>
      </c>
      <c r="AP301" s="62">
        <v>0</v>
      </c>
      <c r="AQ301" s="62">
        <v>0</v>
      </c>
      <c r="AR301" s="62">
        <v>0</v>
      </c>
      <c r="AS301" s="62">
        <v>0</v>
      </c>
      <c r="AT301" s="97">
        <f t="shared" si="194"/>
        <v>0.17094988</v>
      </c>
      <c r="AU301" s="62">
        <v>8.3420000000000005E-3</v>
      </c>
      <c r="AV301" s="62">
        <v>6.5089800000000003E-2</v>
      </c>
      <c r="AW301" s="62">
        <v>9.7518079999999993E-2</v>
      </c>
      <c r="AX301" s="62">
        <v>0</v>
      </c>
      <c r="AY301" s="62" t="s">
        <v>97</v>
      </c>
      <c r="AZ301" s="62" t="s">
        <v>97</v>
      </c>
      <c r="BA301" s="62" t="s">
        <v>97</v>
      </c>
      <c r="BB301" s="62" t="s">
        <v>97</v>
      </c>
      <c r="BC301" s="62" t="s">
        <v>97</v>
      </c>
    </row>
    <row r="302" spans="1:55" ht="33.75" customHeight="1" x14ac:dyDescent="0.25">
      <c r="A302" s="86" t="s">
        <v>239</v>
      </c>
      <c r="B302" s="15" t="s">
        <v>576</v>
      </c>
      <c r="C302" s="83" t="s">
        <v>577</v>
      </c>
      <c r="D302" s="110">
        <v>0</v>
      </c>
      <c r="E302" s="61">
        <f t="shared" si="184"/>
        <v>6.4778316000000002E-2</v>
      </c>
      <c r="F302" s="61">
        <f t="shared" si="185"/>
        <v>2.1398400000000001E-2</v>
      </c>
      <c r="G302" s="61">
        <f t="shared" si="186"/>
        <v>4.3379915999999998E-2</v>
      </c>
      <c r="H302" s="61">
        <f t="shared" si="187"/>
        <v>0</v>
      </c>
      <c r="I302" s="61">
        <f t="shared" si="179"/>
        <v>0</v>
      </c>
      <c r="J302" s="61">
        <f t="shared" si="191"/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f t="shared" si="175"/>
        <v>2.1398400000000001E-2</v>
      </c>
      <c r="P302" s="61">
        <v>2.1398400000000001E-2</v>
      </c>
      <c r="Q302" s="61">
        <v>0</v>
      </c>
      <c r="R302" s="61">
        <v>0</v>
      </c>
      <c r="S302" s="61">
        <v>0</v>
      </c>
      <c r="T302" s="62">
        <f t="shared" si="192"/>
        <v>4.3379915999999998E-2</v>
      </c>
      <c r="U302" s="62">
        <v>0</v>
      </c>
      <c r="V302" s="62">
        <v>4.3379915999999998E-2</v>
      </c>
      <c r="W302" s="62">
        <v>0</v>
      </c>
      <c r="X302" s="62">
        <v>0</v>
      </c>
      <c r="Y302" s="62" t="s">
        <v>97</v>
      </c>
      <c r="Z302" s="62" t="s">
        <v>97</v>
      </c>
      <c r="AA302" s="62" t="s">
        <v>97</v>
      </c>
      <c r="AB302" s="62" t="s">
        <v>97</v>
      </c>
      <c r="AC302" s="62" t="s">
        <v>97</v>
      </c>
      <c r="AD302" s="61">
        <v>0</v>
      </c>
      <c r="AE302" s="61">
        <f t="shared" si="189"/>
        <v>0</v>
      </c>
      <c r="AF302" s="61">
        <f t="shared" si="189"/>
        <v>0</v>
      </c>
      <c r="AG302" s="61">
        <f t="shared" si="189"/>
        <v>0</v>
      </c>
      <c r="AH302" s="61">
        <f t="shared" si="188"/>
        <v>0</v>
      </c>
      <c r="AI302" s="61">
        <f t="shared" si="188"/>
        <v>0</v>
      </c>
      <c r="AJ302" s="61">
        <f t="shared" si="190"/>
        <v>0</v>
      </c>
      <c r="AK302" s="61">
        <v>0</v>
      </c>
      <c r="AL302" s="61">
        <v>0</v>
      </c>
      <c r="AM302" s="61">
        <v>0</v>
      </c>
      <c r="AN302" s="61">
        <v>0</v>
      </c>
      <c r="AO302" s="62">
        <f t="shared" si="193"/>
        <v>0</v>
      </c>
      <c r="AP302" s="62">
        <v>0</v>
      </c>
      <c r="AQ302" s="62">
        <v>0</v>
      </c>
      <c r="AR302" s="62">
        <v>0</v>
      </c>
      <c r="AS302" s="62">
        <v>0</v>
      </c>
      <c r="AT302" s="97">
        <f t="shared" si="194"/>
        <v>0</v>
      </c>
      <c r="AU302" s="62">
        <v>0</v>
      </c>
      <c r="AV302" s="62">
        <v>0</v>
      </c>
      <c r="AW302" s="62">
        <v>0</v>
      </c>
      <c r="AX302" s="62">
        <v>0</v>
      </c>
      <c r="AY302" s="62" t="s">
        <v>97</v>
      </c>
      <c r="AZ302" s="62" t="s">
        <v>97</v>
      </c>
      <c r="BA302" s="62" t="s">
        <v>97</v>
      </c>
      <c r="BB302" s="62" t="s">
        <v>97</v>
      </c>
      <c r="BC302" s="62" t="s">
        <v>97</v>
      </c>
    </row>
    <row r="303" spans="1:55" ht="33.75" customHeight="1" x14ac:dyDescent="0.25">
      <c r="A303" s="86" t="s">
        <v>239</v>
      </c>
      <c r="B303" s="15" t="s">
        <v>578</v>
      </c>
      <c r="C303" s="83" t="s">
        <v>579</v>
      </c>
      <c r="D303" s="110">
        <v>0</v>
      </c>
      <c r="E303" s="61">
        <f t="shared" si="184"/>
        <v>9.1442843999999995E-2</v>
      </c>
      <c r="F303" s="61">
        <f t="shared" si="185"/>
        <v>0</v>
      </c>
      <c r="G303" s="61">
        <f t="shared" si="186"/>
        <v>3.5654951999999997E-2</v>
      </c>
      <c r="H303" s="61">
        <f t="shared" si="187"/>
        <v>5.5787891999999999E-2</v>
      </c>
      <c r="I303" s="61">
        <f t="shared" si="179"/>
        <v>0</v>
      </c>
      <c r="J303" s="61">
        <f t="shared" si="191"/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f t="shared" si="175"/>
        <v>9.1442843999999995E-2</v>
      </c>
      <c r="P303" s="61">
        <v>0</v>
      </c>
      <c r="Q303" s="61">
        <v>3.5654951999999997E-2</v>
      </c>
      <c r="R303" s="61">
        <v>5.5787891999999999E-2</v>
      </c>
      <c r="S303" s="61">
        <v>0</v>
      </c>
      <c r="T303" s="62">
        <f t="shared" si="192"/>
        <v>0</v>
      </c>
      <c r="U303" s="62">
        <v>0</v>
      </c>
      <c r="V303" s="62">
        <v>0</v>
      </c>
      <c r="W303" s="62">
        <v>0</v>
      </c>
      <c r="X303" s="62">
        <v>0</v>
      </c>
      <c r="Y303" s="62" t="s">
        <v>97</v>
      </c>
      <c r="Z303" s="62" t="s">
        <v>97</v>
      </c>
      <c r="AA303" s="62" t="s">
        <v>97</v>
      </c>
      <c r="AB303" s="62" t="s">
        <v>97</v>
      </c>
      <c r="AC303" s="62" t="s">
        <v>97</v>
      </c>
      <c r="AD303" s="61">
        <v>0</v>
      </c>
      <c r="AE303" s="61">
        <f t="shared" si="189"/>
        <v>7.6202370000000005E-2</v>
      </c>
      <c r="AF303" s="61">
        <f t="shared" si="189"/>
        <v>0</v>
      </c>
      <c r="AG303" s="61">
        <f t="shared" si="189"/>
        <v>2.971246E-2</v>
      </c>
      <c r="AH303" s="61">
        <f t="shared" si="188"/>
        <v>4.6489910000000002E-2</v>
      </c>
      <c r="AI303" s="61">
        <f t="shared" si="188"/>
        <v>0</v>
      </c>
      <c r="AJ303" s="61">
        <f t="shared" si="190"/>
        <v>0</v>
      </c>
      <c r="AK303" s="61">
        <v>0</v>
      </c>
      <c r="AL303" s="61">
        <v>0</v>
      </c>
      <c r="AM303" s="61">
        <v>0</v>
      </c>
      <c r="AN303" s="61">
        <v>0</v>
      </c>
      <c r="AO303" s="62">
        <f t="shared" si="193"/>
        <v>7.6202370000000005E-2</v>
      </c>
      <c r="AP303" s="62">
        <v>0</v>
      </c>
      <c r="AQ303" s="62">
        <v>2.971246E-2</v>
      </c>
      <c r="AR303" s="62">
        <v>4.6489910000000002E-2</v>
      </c>
      <c r="AS303" s="62">
        <v>0</v>
      </c>
      <c r="AT303" s="97">
        <f t="shared" si="194"/>
        <v>0</v>
      </c>
      <c r="AU303" s="62">
        <v>0</v>
      </c>
      <c r="AV303" s="62">
        <v>0</v>
      </c>
      <c r="AW303" s="62">
        <v>0</v>
      </c>
      <c r="AX303" s="62">
        <v>0</v>
      </c>
      <c r="AY303" s="62" t="s">
        <v>97</v>
      </c>
      <c r="AZ303" s="62" t="s">
        <v>97</v>
      </c>
      <c r="BA303" s="62" t="s">
        <v>97</v>
      </c>
      <c r="BB303" s="62" t="s">
        <v>97</v>
      </c>
      <c r="BC303" s="62" t="s">
        <v>97</v>
      </c>
    </row>
    <row r="304" spans="1:55" ht="33.75" customHeight="1" x14ac:dyDescent="0.25">
      <c r="A304" s="86" t="s">
        <v>239</v>
      </c>
      <c r="B304" s="15" t="s">
        <v>580</v>
      </c>
      <c r="C304" s="83" t="s">
        <v>581</v>
      </c>
      <c r="D304" s="110">
        <v>0</v>
      </c>
      <c r="E304" s="61">
        <f t="shared" si="184"/>
        <v>3.2500559999999998E-2</v>
      </c>
      <c r="F304" s="61">
        <f t="shared" si="185"/>
        <v>0</v>
      </c>
      <c r="G304" s="61">
        <f t="shared" si="186"/>
        <v>1.5975359999999997E-2</v>
      </c>
      <c r="H304" s="61">
        <f t="shared" si="187"/>
        <v>1.65252E-2</v>
      </c>
      <c r="I304" s="61">
        <f t="shared" si="179"/>
        <v>0</v>
      </c>
      <c r="J304" s="61">
        <f t="shared" si="191"/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f t="shared" si="175"/>
        <v>3.2500559999999998E-2</v>
      </c>
      <c r="P304" s="61">
        <v>0</v>
      </c>
      <c r="Q304" s="61">
        <v>1.5975359999999997E-2</v>
      </c>
      <c r="R304" s="61">
        <v>1.65252E-2</v>
      </c>
      <c r="S304" s="61">
        <v>0</v>
      </c>
      <c r="T304" s="62">
        <f t="shared" si="192"/>
        <v>0</v>
      </c>
      <c r="U304" s="62">
        <v>0</v>
      </c>
      <c r="V304" s="62">
        <v>0</v>
      </c>
      <c r="W304" s="62">
        <v>0</v>
      </c>
      <c r="X304" s="62">
        <v>0</v>
      </c>
      <c r="Y304" s="62" t="s">
        <v>97</v>
      </c>
      <c r="Z304" s="62" t="s">
        <v>97</v>
      </c>
      <c r="AA304" s="62" t="s">
        <v>97</v>
      </c>
      <c r="AB304" s="62" t="s">
        <v>97</v>
      </c>
      <c r="AC304" s="62" t="s">
        <v>97</v>
      </c>
      <c r="AD304" s="61">
        <v>0</v>
      </c>
      <c r="AE304" s="61">
        <f t="shared" si="189"/>
        <v>2.7083799999999998E-2</v>
      </c>
      <c r="AF304" s="61">
        <f t="shared" si="189"/>
        <v>0</v>
      </c>
      <c r="AG304" s="61">
        <f t="shared" si="189"/>
        <v>1.3312799999999998E-2</v>
      </c>
      <c r="AH304" s="61">
        <f t="shared" si="188"/>
        <v>1.3771E-2</v>
      </c>
      <c r="AI304" s="61">
        <f t="shared" si="188"/>
        <v>0</v>
      </c>
      <c r="AJ304" s="61">
        <f t="shared" si="190"/>
        <v>0</v>
      </c>
      <c r="AK304" s="61">
        <v>0</v>
      </c>
      <c r="AL304" s="61">
        <v>0</v>
      </c>
      <c r="AM304" s="61">
        <v>0</v>
      </c>
      <c r="AN304" s="61">
        <v>0</v>
      </c>
      <c r="AO304" s="62">
        <f t="shared" si="193"/>
        <v>2.7083799999999998E-2</v>
      </c>
      <c r="AP304" s="62">
        <v>0</v>
      </c>
      <c r="AQ304" s="62">
        <v>1.3312799999999998E-2</v>
      </c>
      <c r="AR304" s="62">
        <v>1.3771E-2</v>
      </c>
      <c r="AS304" s="62">
        <v>0</v>
      </c>
      <c r="AT304" s="97">
        <f t="shared" si="194"/>
        <v>0</v>
      </c>
      <c r="AU304" s="62">
        <v>0</v>
      </c>
      <c r="AV304" s="62">
        <v>0</v>
      </c>
      <c r="AW304" s="62">
        <v>0</v>
      </c>
      <c r="AX304" s="62">
        <v>0</v>
      </c>
      <c r="AY304" s="62" t="s">
        <v>97</v>
      </c>
      <c r="AZ304" s="62" t="s">
        <v>97</v>
      </c>
      <c r="BA304" s="62" t="s">
        <v>97</v>
      </c>
      <c r="BB304" s="62" t="s">
        <v>97</v>
      </c>
      <c r="BC304" s="62" t="s">
        <v>97</v>
      </c>
    </row>
    <row r="305" spans="1:55" ht="33.75" customHeight="1" x14ac:dyDescent="0.25">
      <c r="A305" s="86" t="s">
        <v>239</v>
      </c>
      <c r="B305" s="15" t="s">
        <v>582</v>
      </c>
      <c r="C305" s="83" t="s">
        <v>583</v>
      </c>
      <c r="D305" s="110">
        <v>0</v>
      </c>
      <c r="E305" s="61">
        <f t="shared" si="184"/>
        <v>7.6437720000000001E-3</v>
      </c>
      <c r="F305" s="61">
        <f t="shared" si="185"/>
        <v>0</v>
      </c>
      <c r="G305" s="61">
        <f t="shared" si="186"/>
        <v>2.5317720000000003E-3</v>
      </c>
      <c r="H305" s="61">
        <f t="shared" si="187"/>
        <v>5.1119999999999994E-3</v>
      </c>
      <c r="I305" s="61">
        <f t="shared" si="179"/>
        <v>0</v>
      </c>
      <c r="J305" s="61">
        <f t="shared" si="191"/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f t="shared" si="175"/>
        <v>7.6437720000000001E-3</v>
      </c>
      <c r="P305" s="61">
        <v>0</v>
      </c>
      <c r="Q305" s="61">
        <v>2.5317720000000003E-3</v>
      </c>
      <c r="R305" s="61">
        <v>5.1119999999999994E-3</v>
      </c>
      <c r="S305" s="61">
        <v>0</v>
      </c>
      <c r="T305" s="62">
        <f t="shared" si="192"/>
        <v>0</v>
      </c>
      <c r="U305" s="62">
        <v>0</v>
      </c>
      <c r="V305" s="62">
        <v>0</v>
      </c>
      <c r="W305" s="62">
        <v>0</v>
      </c>
      <c r="X305" s="62">
        <v>0</v>
      </c>
      <c r="Y305" s="62" t="s">
        <v>97</v>
      </c>
      <c r="Z305" s="62" t="s">
        <v>97</v>
      </c>
      <c r="AA305" s="62" t="s">
        <v>97</v>
      </c>
      <c r="AB305" s="62" t="s">
        <v>97</v>
      </c>
      <c r="AC305" s="62" t="s">
        <v>97</v>
      </c>
      <c r="AD305" s="61">
        <v>0</v>
      </c>
      <c r="AE305" s="61">
        <f t="shared" si="189"/>
        <v>6.3698100000000001E-3</v>
      </c>
      <c r="AF305" s="61">
        <f t="shared" si="189"/>
        <v>0</v>
      </c>
      <c r="AG305" s="61">
        <f t="shared" si="189"/>
        <v>2.1098100000000002E-3</v>
      </c>
      <c r="AH305" s="61">
        <f t="shared" si="188"/>
        <v>4.2599999999999999E-3</v>
      </c>
      <c r="AI305" s="61">
        <f t="shared" si="188"/>
        <v>0</v>
      </c>
      <c r="AJ305" s="61">
        <f t="shared" si="190"/>
        <v>0</v>
      </c>
      <c r="AK305" s="61">
        <v>0</v>
      </c>
      <c r="AL305" s="61">
        <v>0</v>
      </c>
      <c r="AM305" s="61">
        <v>0</v>
      </c>
      <c r="AN305" s="61">
        <v>0</v>
      </c>
      <c r="AO305" s="62">
        <f t="shared" si="193"/>
        <v>6.3698100000000001E-3</v>
      </c>
      <c r="AP305" s="62">
        <v>0</v>
      </c>
      <c r="AQ305" s="62">
        <v>2.1098100000000002E-3</v>
      </c>
      <c r="AR305" s="62">
        <v>4.2599999999999999E-3</v>
      </c>
      <c r="AS305" s="62">
        <v>0</v>
      </c>
      <c r="AT305" s="97">
        <f t="shared" si="194"/>
        <v>0</v>
      </c>
      <c r="AU305" s="62">
        <v>0</v>
      </c>
      <c r="AV305" s="62">
        <v>0</v>
      </c>
      <c r="AW305" s="62">
        <v>0</v>
      </c>
      <c r="AX305" s="62">
        <v>0</v>
      </c>
      <c r="AY305" s="62" t="s">
        <v>97</v>
      </c>
      <c r="AZ305" s="62" t="s">
        <v>97</v>
      </c>
      <c r="BA305" s="62" t="s">
        <v>97</v>
      </c>
      <c r="BB305" s="62" t="s">
        <v>97</v>
      </c>
      <c r="BC305" s="62" t="s">
        <v>97</v>
      </c>
    </row>
    <row r="306" spans="1:55" ht="33.75" customHeight="1" x14ac:dyDescent="0.25">
      <c r="A306" s="86" t="s">
        <v>239</v>
      </c>
      <c r="B306" s="15" t="s">
        <v>584</v>
      </c>
      <c r="C306" s="83" t="s">
        <v>585</v>
      </c>
      <c r="D306" s="110">
        <v>0</v>
      </c>
      <c r="E306" s="61">
        <f t="shared" si="184"/>
        <v>8.6806644000000002E-2</v>
      </c>
      <c r="F306" s="61">
        <f t="shared" si="185"/>
        <v>0</v>
      </c>
      <c r="G306" s="61">
        <f t="shared" si="186"/>
        <v>6.2433599999999999E-2</v>
      </c>
      <c r="H306" s="61">
        <f t="shared" si="187"/>
        <v>2.4373044E-2</v>
      </c>
      <c r="I306" s="61">
        <f t="shared" si="179"/>
        <v>0</v>
      </c>
      <c r="J306" s="61">
        <f t="shared" si="191"/>
        <v>1.3557600000000001E-2</v>
      </c>
      <c r="K306" s="61">
        <v>0</v>
      </c>
      <c r="L306" s="61">
        <f>11.298/1000*1.2</f>
        <v>1.3557600000000001E-2</v>
      </c>
      <c r="M306" s="61">
        <v>0</v>
      </c>
      <c r="N306" s="61">
        <v>0</v>
      </c>
      <c r="O306" s="61">
        <f t="shared" si="175"/>
        <v>7.3249043999999999E-2</v>
      </c>
      <c r="P306" s="61">
        <v>0</v>
      </c>
      <c r="Q306" s="61">
        <v>4.8875999999999996E-2</v>
      </c>
      <c r="R306" s="61">
        <v>2.4373044E-2</v>
      </c>
      <c r="S306" s="61">
        <v>0</v>
      </c>
      <c r="T306" s="62">
        <f t="shared" si="192"/>
        <v>0</v>
      </c>
      <c r="U306" s="62">
        <v>0</v>
      </c>
      <c r="V306" s="62">
        <v>0</v>
      </c>
      <c r="W306" s="62">
        <v>0</v>
      </c>
      <c r="X306" s="62">
        <v>0</v>
      </c>
      <c r="Y306" s="62" t="s">
        <v>97</v>
      </c>
      <c r="Z306" s="62" t="s">
        <v>97</v>
      </c>
      <c r="AA306" s="62" t="s">
        <v>97</v>
      </c>
      <c r="AB306" s="62" t="s">
        <v>97</v>
      </c>
      <c r="AC306" s="62" t="s">
        <v>97</v>
      </c>
      <c r="AD306" s="61">
        <v>0</v>
      </c>
      <c r="AE306" s="61">
        <f t="shared" si="189"/>
        <v>7.233887E-2</v>
      </c>
      <c r="AF306" s="61">
        <f t="shared" si="189"/>
        <v>0</v>
      </c>
      <c r="AG306" s="61">
        <f t="shared" si="189"/>
        <v>5.2027999999999998E-2</v>
      </c>
      <c r="AH306" s="61">
        <f t="shared" si="188"/>
        <v>2.0310870000000002E-2</v>
      </c>
      <c r="AI306" s="61">
        <f t="shared" si="188"/>
        <v>0</v>
      </c>
      <c r="AJ306" s="61">
        <f t="shared" si="190"/>
        <v>0</v>
      </c>
      <c r="AK306" s="61">
        <v>0</v>
      </c>
      <c r="AL306" s="61">
        <v>0</v>
      </c>
      <c r="AM306" s="61">
        <v>0</v>
      </c>
      <c r="AN306" s="61">
        <v>0</v>
      </c>
      <c r="AO306" s="62">
        <f t="shared" si="193"/>
        <v>7.233887E-2</v>
      </c>
      <c r="AP306" s="62">
        <v>0</v>
      </c>
      <c r="AQ306" s="62">
        <v>5.2027999999999998E-2</v>
      </c>
      <c r="AR306" s="62">
        <v>2.0310870000000002E-2</v>
      </c>
      <c r="AS306" s="62">
        <v>0</v>
      </c>
      <c r="AT306" s="97">
        <f t="shared" si="194"/>
        <v>0</v>
      </c>
      <c r="AU306" s="62">
        <v>0</v>
      </c>
      <c r="AV306" s="62">
        <v>0</v>
      </c>
      <c r="AW306" s="62">
        <v>0</v>
      </c>
      <c r="AX306" s="62">
        <v>0</v>
      </c>
      <c r="AY306" s="62" t="s">
        <v>97</v>
      </c>
      <c r="AZ306" s="62" t="s">
        <v>97</v>
      </c>
      <c r="BA306" s="62" t="s">
        <v>97</v>
      </c>
      <c r="BB306" s="62" t="s">
        <v>97</v>
      </c>
      <c r="BC306" s="62" t="s">
        <v>97</v>
      </c>
    </row>
    <row r="307" spans="1:55" ht="33.75" customHeight="1" x14ac:dyDescent="0.25">
      <c r="A307" s="86" t="s">
        <v>239</v>
      </c>
      <c r="B307" s="15" t="s">
        <v>586</v>
      </c>
      <c r="C307" s="83" t="s">
        <v>587</v>
      </c>
      <c r="D307" s="110">
        <v>0</v>
      </c>
      <c r="E307" s="61">
        <f t="shared" si="184"/>
        <v>0.14407621199999998</v>
      </c>
      <c r="F307" s="61">
        <f t="shared" si="185"/>
        <v>0</v>
      </c>
      <c r="G307" s="61">
        <f t="shared" si="186"/>
        <v>0.10459559999999998</v>
      </c>
      <c r="H307" s="61">
        <f t="shared" si="187"/>
        <v>3.9480611999999991E-2</v>
      </c>
      <c r="I307" s="61">
        <f t="shared" si="179"/>
        <v>0</v>
      </c>
      <c r="J307" s="61">
        <f t="shared" si="191"/>
        <v>2.2714799999999997E-2</v>
      </c>
      <c r="K307" s="61">
        <v>0</v>
      </c>
      <c r="L307" s="61">
        <f>18.929/1000*1.2</f>
        <v>2.2714799999999997E-2</v>
      </c>
      <c r="M307" s="61">
        <v>0</v>
      </c>
      <c r="N307" s="61">
        <v>0</v>
      </c>
      <c r="O307" s="61">
        <f t="shared" si="175"/>
        <v>0.12136141199999997</v>
      </c>
      <c r="P307" s="61">
        <v>0</v>
      </c>
      <c r="Q307" s="61">
        <v>8.188079999999999E-2</v>
      </c>
      <c r="R307" s="61">
        <v>3.9480611999999991E-2</v>
      </c>
      <c r="S307" s="61">
        <v>0</v>
      </c>
      <c r="T307" s="62">
        <f t="shared" si="192"/>
        <v>0</v>
      </c>
      <c r="U307" s="62">
        <v>0</v>
      </c>
      <c r="V307" s="62">
        <v>0</v>
      </c>
      <c r="W307" s="62">
        <v>0</v>
      </c>
      <c r="X307" s="62">
        <v>0</v>
      </c>
      <c r="Y307" s="62" t="s">
        <v>97</v>
      </c>
      <c r="Z307" s="62" t="s">
        <v>97</v>
      </c>
      <c r="AA307" s="62" t="s">
        <v>97</v>
      </c>
      <c r="AB307" s="62" t="s">
        <v>97</v>
      </c>
      <c r="AC307" s="62" t="s">
        <v>97</v>
      </c>
      <c r="AD307" s="61">
        <v>0</v>
      </c>
      <c r="AE307" s="61">
        <f t="shared" si="189"/>
        <v>0.12006350999999998</v>
      </c>
      <c r="AF307" s="61">
        <f t="shared" si="189"/>
        <v>0</v>
      </c>
      <c r="AG307" s="61">
        <f t="shared" si="189"/>
        <v>8.716299999999999E-2</v>
      </c>
      <c r="AH307" s="61">
        <f t="shared" si="188"/>
        <v>3.2900509999999994E-2</v>
      </c>
      <c r="AI307" s="61">
        <f t="shared" si="188"/>
        <v>0</v>
      </c>
      <c r="AJ307" s="61">
        <f t="shared" si="190"/>
        <v>0</v>
      </c>
      <c r="AK307" s="61">
        <v>0</v>
      </c>
      <c r="AL307" s="61">
        <v>0</v>
      </c>
      <c r="AM307" s="61">
        <v>0</v>
      </c>
      <c r="AN307" s="61">
        <v>0</v>
      </c>
      <c r="AO307" s="62">
        <f t="shared" si="193"/>
        <v>0.12006350999999998</v>
      </c>
      <c r="AP307" s="62">
        <v>0</v>
      </c>
      <c r="AQ307" s="62">
        <v>8.716299999999999E-2</v>
      </c>
      <c r="AR307" s="62">
        <v>3.2900509999999994E-2</v>
      </c>
      <c r="AS307" s="62">
        <v>0</v>
      </c>
      <c r="AT307" s="97">
        <f t="shared" si="194"/>
        <v>0</v>
      </c>
      <c r="AU307" s="62">
        <v>0</v>
      </c>
      <c r="AV307" s="62">
        <v>0</v>
      </c>
      <c r="AW307" s="62">
        <v>0</v>
      </c>
      <c r="AX307" s="62">
        <v>0</v>
      </c>
      <c r="AY307" s="62" t="s">
        <v>97</v>
      </c>
      <c r="AZ307" s="62" t="s">
        <v>97</v>
      </c>
      <c r="BA307" s="62" t="s">
        <v>97</v>
      </c>
      <c r="BB307" s="62" t="s">
        <v>97</v>
      </c>
      <c r="BC307" s="62" t="s">
        <v>97</v>
      </c>
    </row>
    <row r="308" spans="1:55" ht="33.75" customHeight="1" x14ac:dyDescent="0.25">
      <c r="A308" s="86" t="s">
        <v>239</v>
      </c>
      <c r="B308" s="15" t="s">
        <v>588</v>
      </c>
      <c r="C308" s="83" t="s">
        <v>589</v>
      </c>
      <c r="D308" s="110">
        <v>0</v>
      </c>
      <c r="E308" s="61">
        <f t="shared" si="184"/>
        <v>0.23216722799999998</v>
      </c>
      <c r="F308" s="61">
        <f t="shared" si="185"/>
        <v>0</v>
      </c>
      <c r="G308" s="61">
        <f t="shared" si="186"/>
        <v>0.16800359999999998</v>
      </c>
      <c r="H308" s="61">
        <f t="shared" si="187"/>
        <v>6.4163628E-2</v>
      </c>
      <c r="I308" s="61">
        <f t="shared" si="179"/>
        <v>0</v>
      </c>
      <c r="J308" s="61">
        <f t="shared" si="191"/>
        <v>3.6483599999999998E-2</v>
      </c>
      <c r="K308" s="61">
        <v>0</v>
      </c>
      <c r="L308" s="61">
        <f>30.403/1000*1.2</f>
        <v>3.6483599999999998E-2</v>
      </c>
      <c r="M308" s="61">
        <v>0</v>
      </c>
      <c r="N308" s="61">
        <v>0</v>
      </c>
      <c r="O308" s="61">
        <f t="shared" si="175"/>
        <v>0.19568362799999997</v>
      </c>
      <c r="P308" s="61">
        <v>0</v>
      </c>
      <c r="Q308" s="61">
        <v>0.13151999999999997</v>
      </c>
      <c r="R308" s="61">
        <v>6.4163628E-2</v>
      </c>
      <c r="S308" s="61">
        <v>0</v>
      </c>
      <c r="T308" s="62">
        <f t="shared" si="192"/>
        <v>0</v>
      </c>
      <c r="U308" s="62">
        <v>0</v>
      </c>
      <c r="V308" s="62">
        <v>0</v>
      </c>
      <c r="W308" s="62">
        <v>0</v>
      </c>
      <c r="X308" s="62">
        <v>0</v>
      </c>
      <c r="Y308" s="62" t="s">
        <v>97</v>
      </c>
      <c r="Z308" s="62" t="s">
        <v>97</v>
      </c>
      <c r="AA308" s="62" t="s">
        <v>97</v>
      </c>
      <c r="AB308" s="62" t="s">
        <v>97</v>
      </c>
      <c r="AC308" s="62" t="s">
        <v>97</v>
      </c>
      <c r="AD308" s="61">
        <v>0</v>
      </c>
      <c r="AE308" s="61">
        <f t="shared" si="189"/>
        <v>0.19347269</v>
      </c>
      <c r="AF308" s="61">
        <f t="shared" si="189"/>
        <v>0</v>
      </c>
      <c r="AG308" s="61">
        <f t="shared" si="189"/>
        <v>0.14000299999999999</v>
      </c>
      <c r="AH308" s="61">
        <f t="shared" si="188"/>
        <v>5.346969E-2</v>
      </c>
      <c r="AI308" s="61">
        <f t="shared" si="188"/>
        <v>0</v>
      </c>
      <c r="AJ308" s="61">
        <f t="shared" si="190"/>
        <v>0</v>
      </c>
      <c r="AK308" s="61">
        <v>0</v>
      </c>
      <c r="AL308" s="61">
        <v>0</v>
      </c>
      <c r="AM308" s="61">
        <v>0</v>
      </c>
      <c r="AN308" s="61">
        <v>0</v>
      </c>
      <c r="AO308" s="62">
        <f t="shared" si="193"/>
        <v>0.19347269</v>
      </c>
      <c r="AP308" s="62">
        <v>0</v>
      </c>
      <c r="AQ308" s="62">
        <v>0.14000299999999999</v>
      </c>
      <c r="AR308" s="62">
        <v>5.346969E-2</v>
      </c>
      <c r="AS308" s="62">
        <v>0</v>
      </c>
      <c r="AT308" s="97">
        <f t="shared" si="194"/>
        <v>0</v>
      </c>
      <c r="AU308" s="62">
        <v>0</v>
      </c>
      <c r="AV308" s="62">
        <v>0</v>
      </c>
      <c r="AW308" s="62">
        <v>0</v>
      </c>
      <c r="AX308" s="62">
        <v>0</v>
      </c>
      <c r="AY308" s="62" t="s">
        <v>97</v>
      </c>
      <c r="AZ308" s="62" t="s">
        <v>97</v>
      </c>
      <c r="BA308" s="62" t="s">
        <v>97</v>
      </c>
      <c r="BB308" s="62" t="s">
        <v>97</v>
      </c>
      <c r="BC308" s="62" t="s">
        <v>97</v>
      </c>
    </row>
    <row r="309" spans="1:55" ht="33.75" customHeight="1" x14ac:dyDescent="0.25">
      <c r="A309" s="86" t="s">
        <v>239</v>
      </c>
      <c r="B309" s="15" t="s">
        <v>686</v>
      </c>
      <c r="C309" s="83" t="s">
        <v>687</v>
      </c>
      <c r="D309" s="110">
        <v>0</v>
      </c>
      <c r="E309" s="61">
        <f t="shared" si="184"/>
        <v>0.41532865199999996</v>
      </c>
      <c r="F309" s="61">
        <f t="shared" si="185"/>
        <v>0</v>
      </c>
      <c r="G309" s="61">
        <f t="shared" si="186"/>
        <v>0.26410226399999998</v>
      </c>
      <c r="H309" s="61">
        <f t="shared" si="187"/>
        <v>0.15122638799999999</v>
      </c>
      <c r="I309" s="61">
        <v>0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2">
        <f t="shared" si="192"/>
        <v>0.41532865199999996</v>
      </c>
      <c r="U309" s="62">
        <v>0</v>
      </c>
      <c r="V309" s="62">
        <v>0.26410226399999998</v>
      </c>
      <c r="W309" s="62">
        <v>0.15122638799999999</v>
      </c>
      <c r="X309" s="62">
        <v>0</v>
      </c>
      <c r="Y309" s="62" t="s">
        <v>97</v>
      </c>
      <c r="Z309" s="62" t="s">
        <v>97</v>
      </c>
      <c r="AA309" s="62" t="s">
        <v>97</v>
      </c>
      <c r="AB309" s="62" t="s">
        <v>97</v>
      </c>
      <c r="AC309" s="62" t="s">
        <v>97</v>
      </c>
      <c r="AD309" s="61">
        <v>0</v>
      </c>
      <c r="AE309" s="61">
        <f t="shared" si="189"/>
        <v>0.36422356</v>
      </c>
      <c r="AF309" s="61">
        <f t="shared" si="189"/>
        <v>1.811635E-2</v>
      </c>
      <c r="AG309" s="61">
        <f t="shared" si="189"/>
        <v>0.22008522</v>
      </c>
      <c r="AH309" s="61">
        <f t="shared" si="188"/>
        <v>0.12602199</v>
      </c>
      <c r="AI309" s="61">
        <f t="shared" si="188"/>
        <v>0</v>
      </c>
      <c r="AJ309" s="61">
        <v>0</v>
      </c>
      <c r="AK309" s="61">
        <v>0</v>
      </c>
      <c r="AL309" s="61">
        <v>0</v>
      </c>
      <c r="AM309" s="61">
        <v>0</v>
      </c>
      <c r="AN309" s="61">
        <v>0</v>
      </c>
      <c r="AO309" s="62">
        <v>0</v>
      </c>
      <c r="AP309" s="62">
        <v>0</v>
      </c>
      <c r="AQ309" s="62">
        <v>0</v>
      </c>
      <c r="AR309" s="62">
        <v>0</v>
      </c>
      <c r="AS309" s="62">
        <v>0</v>
      </c>
      <c r="AT309" s="97">
        <f t="shared" si="194"/>
        <v>0.36422356</v>
      </c>
      <c r="AU309" s="62">
        <v>1.811635E-2</v>
      </c>
      <c r="AV309" s="62">
        <v>0.22008522</v>
      </c>
      <c r="AW309" s="62">
        <v>0.12602199</v>
      </c>
      <c r="AX309" s="62">
        <v>0</v>
      </c>
      <c r="AY309" s="62" t="s">
        <v>97</v>
      </c>
      <c r="AZ309" s="62" t="s">
        <v>97</v>
      </c>
      <c r="BA309" s="62" t="s">
        <v>97</v>
      </c>
      <c r="BB309" s="62" t="s">
        <v>97</v>
      </c>
      <c r="BC309" s="62" t="s">
        <v>97</v>
      </c>
    </row>
    <row r="310" spans="1:55" ht="33.75" customHeight="1" x14ac:dyDescent="0.25">
      <c r="A310" s="86" t="s">
        <v>239</v>
      </c>
      <c r="B310" s="15" t="s">
        <v>688</v>
      </c>
      <c r="C310" s="83" t="s">
        <v>689</v>
      </c>
      <c r="D310" s="110">
        <v>0</v>
      </c>
      <c r="E310" s="61">
        <f t="shared" si="184"/>
        <v>0.203527872</v>
      </c>
      <c r="F310" s="61">
        <f t="shared" si="185"/>
        <v>0</v>
      </c>
      <c r="G310" s="61">
        <f t="shared" si="186"/>
        <v>0.153138624</v>
      </c>
      <c r="H310" s="61">
        <f t="shared" si="187"/>
        <v>5.0389247999999998E-2</v>
      </c>
      <c r="I310" s="61">
        <v>0</v>
      </c>
      <c r="J310" s="61">
        <v>0</v>
      </c>
      <c r="K310" s="61">
        <v>0</v>
      </c>
      <c r="L310" s="61">
        <v>0</v>
      </c>
      <c r="M310" s="61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2">
        <f t="shared" si="192"/>
        <v>0.203527872</v>
      </c>
      <c r="U310" s="62">
        <v>0</v>
      </c>
      <c r="V310" s="62">
        <v>0.153138624</v>
      </c>
      <c r="W310" s="62">
        <v>5.0389247999999998E-2</v>
      </c>
      <c r="X310" s="62">
        <v>0</v>
      </c>
      <c r="Y310" s="62" t="s">
        <v>97</v>
      </c>
      <c r="Z310" s="62" t="s">
        <v>97</v>
      </c>
      <c r="AA310" s="62" t="s">
        <v>97</v>
      </c>
      <c r="AB310" s="62" t="s">
        <v>97</v>
      </c>
      <c r="AC310" s="62" t="s">
        <v>97</v>
      </c>
      <c r="AD310" s="61">
        <v>0</v>
      </c>
      <c r="AE310" s="61">
        <f t="shared" si="189"/>
        <v>0.18864391000000003</v>
      </c>
      <c r="AF310" s="61">
        <f t="shared" si="189"/>
        <v>1.9037350000000001E-2</v>
      </c>
      <c r="AG310" s="61">
        <f t="shared" si="189"/>
        <v>0.12761552000000001</v>
      </c>
      <c r="AH310" s="61">
        <f t="shared" si="188"/>
        <v>4.199104E-2</v>
      </c>
      <c r="AI310" s="61">
        <f t="shared" si="188"/>
        <v>0</v>
      </c>
      <c r="AJ310" s="61">
        <v>0</v>
      </c>
      <c r="AK310" s="61">
        <v>0</v>
      </c>
      <c r="AL310" s="61">
        <v>0</v>
      </c>
      <c r="AM310" s="61">
        <v>0</v>
      </c>
      <c r="AN310" s="61">
        <v>0</v>
      </c>
      <c r="AO310" s="62">
        <v>0</v>
      </c>
      <c r="AP310" s="62">
        <v>0</v>
      </c>
      <c r="AQ310" s="62">
        <v>0</v>
      </c>
      <c r="AR310" s="62">
        <v>0</v>
      </c>
      <c r="AS310" s="62">
        <v>0</v>
      </c>
      <c r="AT310" s="97">
        <f t="shared" si="194"/>
        <v>0.18864391000000003</v>
      </c>
      <c r="AU310" s="62">
        <v>1.9037350000000001E-2</v>
      </c>
      <c r="AV310" s="62">
        <v>0.12761552000000001</v>
      </c>
      <c r="AW310" s="62">
        <v>4.199104E-2</v>
      </c>
      <c r="AX310" s="62">
        <v>0</v>
      </c>
      <c r="AY310" s="62" t="s">
        <v>97</v>
      </c>
      <c r="AZ310" s="62" t="s">
        <v>97</v>
      </c>
      <c r="BA310" s="62" t="s">
        <v>97</v>
      </c>
      <c r="BB310" s="62" t="s">
        <v>97</v>
      </c>
      <c r="BC310" s="62" t="s">
        <v>97</v>
      </c>
    </row>
    <row r="311" spans="1:55" ht="33.75" customHeight="1" x14ac:dyDescent="0.25">
      <c r="A311" s="86" t="s">
        <v>239</v>
      </c>
      <c r="B311" s="15" t="s">
        <v>690</v>
      </c>
      <c r="C311" s="83" t="s">
        <v>691</v>
      </c>
      <c r="D311" s="110">
        <v>0</v>
      </c>
      <c r="E311" s="61">
        <f t="shared" si="184"/>
        <v>0.19666797599999997</v>
      </c>
      <c r="F311" s="61">
        <f t="shared" si="185"/>
        <v>0</v>
      </c>
      <c r="G311" s="61">
        <f t="shared" si="186"/>
        <v>7.9485803999999993E-2</v>
      </c>
      <c r="H311" s="61">
        <f t="shared" si="187"/>
        <v>0.11718217199999999</v>
      </c>
      <c r="I311" s="61">
        <v>0</v>
      </c>
      <c r="J311" s="61">
        <v>0</v>
      </c>
      <c r="K311" s="61">
        <v>0</v>
      </c>
      <c r="L311" s="61">
        <v>0</v>
      </c>
      <c r="M311" s="61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2">
        <f t="shared" si="192"/>
        <v>0.19666797599999997</v>
      </c>
      <c r="U311" s="62">
        <v>0</v>
      </c>
      <c r="V311" s="62">
        <v>7.9485803999999993E-2</v>
      </c>
      <c r="W311" s="62">
        <v>0.11718217199999999</v>
      </c>
      <c r="X311" s="62">
        <v>0</v>
      </c>
      <c r="Y311" s="62" t="s">
        <v>97</v>
      </c>
      <c r="Z311" s="62" t="s">
        <v>97</v>
      </c>
      <c r="AA311" s="62" t="s">
        <v>97</v>
      </c>
      <c r="AB311" s="62" t="s">
        <v>97</v>
      </c>
      <c r="AC311" s="62" t="s">
        <v>97</v>
      </c>
      <c r="AD311" s="61">
        <v>0</v>
      </c>
      <c r="AE311" s="61">
        <f t="shared" si="189"/>
        <v>0.17223198000000001</v>
      </c>
      <c r="AF311" s="61">
        <f t="shared" si="189"/>
        <v>8.3420000000000005E-3</v>
      </c>
      <c r="AG311" s="61">
        <f t="shared" si="189"/>
        <v>6.6238169999999999E-2</v>
      </c>
      <c r="AH311" s="61">
        <f t="shared" si="188"/>
        <v>9.7651809999999992E-2</v>
      </c>
      <c r="AI311" s="61">
        <f t="shared" si="188"/>
        <v>0</v>
      </c>
      <c r="AJ311" s="61">
        <v>0</v>
      </c>
      <c r="AK311" s="61">
        <v>0</v>
      </c>
      <c r="AL311" s="61">
        <v>0</v>
      </c>
      <c r="AM311" s="61">
        <v>0</v>
      </c>
      <c r="AN311" s="61">
        <v>0</v>
      </c>
      <c r="AO311" s="62">
        <v>0</v>
      </c>
      <c r="AP311" s="62">
        <v>0</v>
      </c>
      <c r="AQ311" s="62">
        <v>0</v>
      </c>
      <c r="AR311" s="62">
        <v>0</v>
      </c>
      <c r="AS311" s="62">
        <v>0</v>
      </c>
      <c r="AT311" s="97">
        <f t="shared" si="194"/>
        <v>0.17223198000000001</v>
      </c>
      <c r="AU311" s="62">
        <v>8.3420000000000005E-3</v>
      </c>
      <c r="AV311" s="62">
        <v>6.6238169999999999E-2</v>
      </c>
      <c r="AW311" s="62">
        <v>9.7651809999999992E-2</v>
      </c>
      <c r="AX311" s="62">
        <v>0</v>
      </c>
      <c r="AY311" s="62" t="s">
        <v>97</v>
      </c>
      <c r="AZ311" s="62" t="s">
        <v>97</v>
      </c>
      <c r="BA311" s="62" t="s">
        <v>97</v>
      </c>
      <c r="BB311" s="62" t="s">
        <v>97</v>
      </c>
      <c r="BC311" s="62" t="s">
        <v>97</v>
      </c>
    </row>
    <row r="312" spans="1:55" ht="32.25" customHeight="1" x14ac:dyDescent="0.25">
      <c r="A312" s="17" t="s">
        <v>310</v>
      </c>
      <c r="B312" s="18" t="s">
        <v>311</v>
      </c>
      <c r="C312" s="19" t="s">
        <v>103</v>
      </c>
      <c r="D312" s="96">
        <v>0</v>
      </c>
      <c r="E312" s="21">
        <f t="shared" si="184"/>
        <v>0</v>
      </c>
      <c r="F312" s="21">
        <f t="shared" si="185"/>
        <v>0</v>
      </c>
      <c r="G312" s="21">
        <f t="shared" si="186"/>
        <v>0</v>
      </c>
      <c r="H312" s="21">
        <f t="shared" si="187"/>
        <v>0</v>
      </c>
      <c r="I312" s="21">
        <f t="shared" si="179"/>
        <v>0</v>
      </c>
      <c r="J312" s="21">
        <f t="shared" si="150"/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f>P312+Q312+R312+S312</f>
        <v>0</v>
      </c>
      <c r="P312" s="21">
        <v>0</v>
      </c>
      <c r="Q312" s="21">
        <v>0</v>
      </c>
      <c r="R312" s="21">
        <v>0</v>
      </c>
      <c r="S312" s="21">
        <v>0</v>
      </c>
      <c r="T312" s="22">
        <f t="shared" si="192"/>
        <v>0</v>
      </c>
      <c r="U312" s="22">
        <v>0</v>
      </c>
      <c r="V312" s="22">
        <v>0</v>
      </c>
      <c r="W312" s="22">
        <v>0</v>
      </c>
      <c r="X312" s="22">
        <v>0</v>
      </c>
      <c r="Y312" s="22" t="s">
        <v>97</v>
      </c>
      <c r="Z312" s="22" t="s">
        <v>97</v>
      </c>
      <c r="AA312" s="22" t="s">
        <v>97</v>
      </c>
      <c r="AB312" s="22" t="s">
        <v>97</v>
      </c>
      <c r="AC312" s="22" t="s">
        <v>97</v>
      </c>
      <c r="AD312" s="21">
        <f t="shared" ref="AD312:AD343" si="195">D312/1.2</f>
        <v>0</v>
      </c>
      <c r="AE312" s="21">
        <f t="shared" si="189"/>
        <v>0</v>
      </c>
      <c r="AF312" s="21">
        <f t="shared" si="189"/>
        <v>0</v>
      </c>
      <c r="AG312" s="21">
        <f t="shared" si="189"/>
        <v>0</v>
      </c>
      <c r="AH312" s="21">
        <f t="shared" si="188"/>
        <v>0</v>
      </c>
      <c r="AI312" s="21">
        <f t="shared" si="188"/>
        <v>0</v>
      </c>
      <c r="AJ312" s="21">
        <f t="shared" si="190"/>
        <v>0</v>
      </c>
      <c r="AK312" s="21">
        <v>0</v>
      </c>
      <c r="AL312" s="21">
        <v>0</v>
      </c>
      <c r="AM312" s="21">
        <v>0</v>
      </c>
      <c r="AN312" s="21">
        <v>0</v>
      </c>
      <c r="AO312" s="22">
        <f>AP312+AQ312+AR312+AS312</f>
        <v>0</v>
      </c>
      <c r="AP312" s="22">
        <v>0</v>
      </c>
      <c r="AQ312" s="22">
        <v>0</v>
      </c>
      <c r="AR312" s="22">
        <v>0</v>
      </c>
      <c r="AS312" s="22">
        <v>0</v>
      </c>
      <c r="AT312" s="95">
        <f t="shared" si="194"/>
        <v>0</v>
      </c>
      <c r="AU312" s="22">
        <v>0</v>
      </c>
      <c r="AV312" s="22">
        <v>0</v>
      </c>
      <c r="AW312" s="22">
        <v>0</v>
      </c>
      <c r="AX312" s="22">
        <v>0</v>
      </c>
      <c r="AY312" s="22" t="s">
        <v>97</v>
      </c>
      <c r="AZ312" s="22" t="s">
        <v>97</v>
      </c>
      <c r="BA312" s="22" t="s">
        <v>97</v>
      </c>
      <c r="BB312" s="22" t="s">
        <v>97</v>
      </c>
      <c r="BC312" s="22" t="s">
        <v>97</v>
      </c>
    </row>
    <row r="313" spans="1:55" ht="36" customHeight="1" x14ac:dyDescent="0.25">
      <c r="A313" s="17" t="s">
        <v>58</v>
      </c>
      <c r="B313" s="18" t="s">
        <v>312</v>
      </c>
      <c r="C313" s="19" t="s">
        <v>103</v>
      </c>
      <c r="D313" s="96">
        <v>0</v>
      </c>
      <c r="E313" s="21">
        <f t="shared" si="184"/>
        <v>0</v>
      </c>
      <c r="F313" s="21">
        <f t="shared" si="185"/>
        <v>0</v>
      </c>
      <c r="G313" s="21">
        <f t="shared" si="186"/>
        <v>0</v>
      </c>
      <c r="H313" s="21">
        <f t="shared" si="187"/>
        <v>0</v>
      </c>
      <c r="I313" s="21">
        <f t="shared" si="179"/>
        <v>0</v>
      </c>
      <c r="J313" s="21">
        <f t="shared" si="150"/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f t="shared" ref="O313:O321" si="196">P313+Q313+R313+S313</f>
        <v>0</v>
      </c>
      <c r="P313" s="21">
        <v>0</v>
      </c>
      <c r="Q313" s="21">
        <v>0</v>
      </c>
      <c r="R313" s="21">
        <v>0</v>
      </c>
      <c r="S313" s="21">
        <v>0</v>
      </c>
      <c r="T313" s="22">
        <f t="shared" si="192"/>
        <v>0</v>
      </c>
      <c r="U313" s="22">
        <v>0</v>
      </c>
      <c r="V313" s="22">
        <v>0</v>
      </c>
      <c r="W313" s="22">
        <v>0</v>
      </c>
      <c r="X313" s="22">
        <v>0</v>
      </c>
      <c r="Y313" s="22" t="s">
        <v>97</v>
      </c>
      <c r="Z313" s="22" t="s">
        <v>97</v>
      </c>
      <c r="AA313" s="22" t="s">
        <v>97</v>
      </c>
      <c r="AB313" s="22" t="s">
        <v>97</v>
      </c>
      <c r="AC313" s="22" t="s">
        <v>97</v>
      </c>
      <c r="AD313" s="21">
        <f t="shared" si="195"/>
        <v>0</v>
      </c>
      <c r="AE313" s="21">
        <f t="shared" si="189"/>
        <v>0</v>
      </c>
      <c r="AF313" s="21">
        <f t="shared" si="189"/>
        <v>0</v>
      </c>
      <c r="AG313" s="21">
        <f t="shared" si="189"/>
        <v>0</v>
      </c>
      <c r="AH313" s="21">
        <f t="shared" si="188"/>
        <v>0</v>
      </c>
      <c r="AI313" s="21">
        <f t="shared" si="188"/>
        <v>0</v>
      </c>
      <c r="AJ313" s="21">
        <f t="shared" si="190"/>
        <v>0</v>
      </c>
      <c r="AK313" s="21">
        <v>0</v>
      </c>
      <c r="AL313" s="21">
        <v>0</v>
      </c>
      <c r="AM313" s="21">
        <v>0</v>
      </c>
      <c r="AN313" s="21">
        <v>0</v>
      </c>
      <c r="AO313" s="22">
        <f t="shared" ref="AO313:AO321" si="197">AP313+AQ313+AR313+AS313</f>
        <v>0</v>
      </c>
      <c r="AP313" s="22">
        <v>0</v>
      </c>
      <c r="AQ313" s="22">
        <v>0</v>
      </c>
      <c r="AR313" s="22">
        <v>0</v>
      </c>
      <c r="AS313" s="22">
        <v>0</v>
      </c>
      <c r="AT313" s="95">
        <f t="shared" si="194"/>
        <v>0</v>
      </c>
      <c r="AU313" s="22">
        <v>0</v>
      </c>
      <c r="AV313" s="22">
        <v>0</v>
      </c>
      <c r="AW313" s="22">
        <v>0</v>
      </c>
      <c r="AX313" s="22">
        <v>0</v>
      </c>
      <c r="AY313" s="22" t="s">
        <v>97</v>
      </c>
      <c r="AZ313" s="22" t="s">
        <v>97</v>
      </c>
      <c r="BA313" s="22" t="s">
        <v>97</v>
      </c>
      <c r="BB313" s="22" t="s">
        <v>97</v>
      </c>
      <c r="BC313" s="22" t="s">
        <v>97</v>
      </c>
    </row>
    <row r="314" spans="1:55" ht="36" customHeight="1" x14ac:dyDescent="0.25">
      <c r="A314" s="17" t="s">
        <v>59</v>
      </c>
      <c r="B314" s="18" t="s">
        <v>313</v>
      </c>
      <c r="C314" s="19" t="s">
        <v>103</v>
      </c>
      <c r="D314" s="96">
        <v>0</v>
      </c>
      <c r="E314" s="21">
        <f t="shared" si="184"/>
        <v>0</v>
      </c>
      <c r="F314" s="21">
        <f t="shared" si="185"/>
        <v>0</v>
      </c>
      <c r="G314" s="21">
        <f t="shared" si="186"/>
        <v>0</v>
      </c>
      <c r="H314" s="21">
        <f t="shared" si="187"/>
        <v>0</v>
      </c>
      <c r="I314" s="21">
        <f t="shared" si="179"/>
        <v>0</v>
      </c>
      <c r="J314" s="21">
        <f t="shared" si="150"/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f t="shared" si="196"/>
        <v>0</v>
      </c>
      <c r="P314" s="21">
        <v>0</v>
      </c>
      <c r="Q314" s="21">
        <v>0</v>
      </c>
      <c r="R314" s="21">
        <v>0</v>
      </c>
      <c r="S314" s="21">
        <v>0</v>
      </c>
      <c r="T314" s="22">
        <f t="shared" si="192"/>
        <v>0</v>
      </c>
      <c r="U314" s="22">
        <v>0</v>
      </c>
      <c r="V314" s="22">
        <v>0</v>
      </c>
      <c r="W314" s="22">
        <v>0</v>
      </c>
      <c r="X314" s="22">
        <v>0</v>
      </c>
      <c r="Y314" s="22" t="s">
        <v>97</v>
      </c>
      <c r="Z314" s="22" t="s">
        <v>97</v>
      </c>
      <c r="AA314" s="22" t="s">
        <v>97</v>
      </c>
      <c r="AB314" s="22" t="s">
        <v>97</v>
      </c>
      <c r="AC314" s="22" t="s">
        <v>97</v>
      </c>
      <c r="AD314" s="21">
        <f t="shared" si="195"/>
        <v>0</v>
      </c>
      <c r="AE314" s="21">
        <f t="shared" si="189"/>
        <v>0</v>
      </c>
      <c r="AF314" s="21">
        <f t="shared" si="189"/>
        <v>0</v>
      </c>
      <c r="AG314" s="21">
        <f t="shared" si="189"/>
        <v>0</v>
      </c>
      <c r="AH314" s="21">
        <f t="shared" si="188"/>
        <v>0</v>
      </c>
      <c r="AI314" s="21">
        <f t="shared" si="188"/>
        <v>0</v>
      </c>
      <c r="AJ314" s="21">
        <f t="shared" si="190"/>
        <v>0</v>
      </c>
      <c r="AK314" s="21">
        <v>0</v>
      </c>
      <c r="AL314" s="21">
        <v>0</v>
      </c>
      <c r="AM314" s="21">
        <v>0</v>
      </c>
      <c r="AN314" s="21">
        <v>0</v>
      </c>
      <c r="AO314" s="22">
        <f t="shared" si="197"/>
        <v>0</v>
      </c>
      <c r="AP314" s="22">
        <v>0</v>
      </c>
      <c r="AQ314" s="22">
        <v>0</v>
      </c>
      <c r="AR314" s="22">
        <v>0</v>
      </c>
      <c r="AS314" s="22">
        <v>0</v>
      </c>
      <c r="AT314" s="95">
        <f t="shared" si="194"/>
        <v>0</v>
      </c>
      <c r="AU314" s="22">
        <v>0</v>
      </c>
      <c r="AV314" s="22">
        <v>0</v>
      </c>
      <c r="AW314" s="22">
        <v>0</v>
      </c>
      <c r="AX314" s="22">
        <v>0</v>
      </c>
      <c r="AY314" s="22" t="s">
        <v>97</v>
      </c>
      <c r="AZ314" s="22" t="s">
        <v>97</v>
      </c>
      <c r="BA314" s="22" t="s">
        <v>97</v>
      </c>
      <c r="BB314" s="22" t="s">
        <v>97</v>
      </c>
      <c r="BC314" s="22" t="s">
        <v>97</v>
      </c>
    </row>
    <row r="315" spans="1:55" ht="36" customHeight="1" x14ac:dyDescent="0.25">
      <c r="A315" s="17" t="s">
        <v>60</v>
      </c>
      <c r="B315" s="18" t="s">
        <v>314</v>
      </c>
      <c r="C315" s="19" t="s">
        <v>103</v>
      </c>
      <c r="D315" s="96">
        <v>0</v>
      </c>
      <c r="E315" s="21">
        <f t="shared" si="184"/>
        <v>0</v>
      </c>
      <c r="F315" s="21">
        <f t="shared" si="185"/>
        <v>0</v>
      </c>
      <c r="G315" s="21">
        <f t="shared" si="186"/>
        <v>0</v>
      </c>
      <c r="H315" s="21">
        <f t="shared" si="187"/>
        <v>0</v>
      </c>
      <c r="I315" s="21">
        <f t="shared" si="179"/>
        <v>0</v>
      </c>
      <c r="J315" s="21">
        <f t="shared" ref="J315:J378" si="198">K315+L315+M315+N315</f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f t="shared" si="196"/>
        <v>0</v>
      </c>
      <c r="P315" s="21">
        <v>0</v>
      </c>
      <c r="Q315" s="21">
        <v>0</v>
      </c>
      <c r="R315" s="21">
        <v>0</v>
      </c>
      <c r="S315" s="21">
        <v>0</v>
      </c>
      <c r="T315" s="22">
        <f t="shared" si="192"/>
        <v>0</v>
      </c>
      <c r="U315" s="22">
        <v>0</v>
      </c>
      <c r="V315" s="22">
        <v>0</v>
      </c>
      <c r="W315" s="22">
        <v>0</v>
      </c>
      <c r="X315" s="22">
        <v>0</v>
      </c>
      <c r="Y315" s="22" t="s">
        <v>97</v>
      </c>
      <c r="Z315" s="22" t="s">
        <v>97</v>
      </c>
      <c r="AA315" s="22" t="s">
        <v>97</v>
      </c>
      <c r="AB315" s="22" t="s">
        <v>97</v>
      </c>
      <c r="AC315" s="22" t="s">
        <v>97</v>
      </c>
      <c r="AD315" s="21">
        <f t="shared" si="195"/>
        <v>0</v>
      </c>
      <c r="AE315" s="21">
        <f t="shared" si="189"/>
        <v>0</v>
      </c>
      <c r="AF315" s="21">
        <f t="shared" si="189"/>
        <v>0</v>
      </c>
      <c r="AG315" s="21">
        <f t="shared" si="189"/>
        <v>0</v>
      </c>
      <c r="AH315" s="21">
        <f t="shared" si="188"/>
        <v>0</v>
      </c>
      <c r="AI315" s="21">
        <f t="shared" si="188"/>
        <v>0</v>
      </c>
      <c r="AJ315" s="21">
        <f t="shared" ref="AJ315:AJ378" si="199">AK315+AL315+AM315+AN315</f>
        <v>0</v>
      </c>
      <c r="AK315" s="21">
        <v>0</v>
      </c>
      <c r="AL315" s="21">
        <v>0</v>
      </c>
      <c r="AM315" s="21">
        <v>0</v>
      </c>
      <c r="AN315" s="21">
        <v>0</v>
      </c>
      <c r="AO315" s="22">
        <f t="shared" si="197"/>
        <v>0</v>
      </c>
      <c r="AP315" s="22">
        <v>0</v>
      </c>
      <c r="AQ315" s="22">
        <v>0</v>
      </c>
      <c r="AR315" s="22">
        <v>0</v>
      </c>
      <c r="AS315" s="22">
        <v>0</v>
      </c>
      <c r="AT315" s="95">
        <f t="shared" si="194"/>
        <v>0</v>
      </c>
      <c r="AU315" s="22">
        <v>0</v>
      </c>
      <c r="AV315" s="22">
        <v>0</v>
      </c>
      <c r="AW315" s="22">
        <v>0</v>
      </c>
      <c r="AX315" s="22">
        <v>0</v>
      </c>
      <c r="AY315" s="22" t="s">
        <v>97</v>
      </c>
      <c r="AZ315" s="22" t="s">
        <v>97</v>
      </c>
      <c r="BA315" s="22" t="s">
        <v>97</v>
      </c>
      <c r="BB315" s="22" t="s">
        <v>97</v>
      </c>
      <c r="BC315" s="22" t="s">
        <v>97</v>
      </c>
    </row>
    <row r="316" spans="1:55" ht="36" customHeight="1" x14ac:dyDescent="0.25">
      <c r="A316" s="17" t="s">
        <v>61</v>
      </c>
      <c r="B316" s="18" t="s">
        <v>315</v>
      </c>
      <c r="C316" s="19" t="s">
        <v>103</v>
      </c>
      <c r="D316" s="96">
        <v>0</v>
      </c>
      <c r="E316" s="21">
        <f t="shared" si="184"/>
        <v>0</v>
      </c>
      <c r="F316" s="21">
        <f t="shared" si="185"/>
        <v>0</v>
      </c>
      <c r="G316" s="21">
        <f t="shared" si="186"/>
        <v>0</v>
      </c>
      <c r="H316" s="21">
        <f t="shared" si="187"/>
        <v>0</v>
      </c>
      <c r="I316" s="21">
        <f t="shared" si="179"/>
        <v>0</v>
      </c>
      <c r="J316" s="21">
        <f t="shared" si="198"/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f t="shared" si="196"/>
        <v>0</v>
      </c>
      <c r="P316" s="21">
        <v>0</v>
      </c>
      <c r="Q316" s="21">
        <v>0</v>
      </c>
      <c r="R316" s="21">
        <v>0</v>
      </c>
      <c r="S316" s="21">
        <v>0</v>
      </c>
      <c r="T316" s="22">
        <f t="shared" si="192"/>
        <v>0</v>
      </c>
      <c r="U316" s="22">
        <v>0</v>
      </c>
      <c r="V316" s="22">
        <v>0</v>
      </c>
      <c r="W316" s="22">
        <v>0</v>
      </c>
      <c r="X316" s="22">
        <v>0</v>
      </c>
      <c r="Y316" s="22" t="s">
        <v>97</v>
      </c>
      <c r="Z316" s="22" t="s">
        <v>97</v>
      </c>
      <c r="AA316" s="22" t="s">
        <v>97</v>
      </c>
      <c r="AB316" s="22" t="s">
        <v>97</v>
      </c>
      <c r="AC316" s="22" t="s">
        <v>97</v>
      </c>
      <c r="AD316" s="21">
        <f t="shared" si="195"/>
        <v>0</v>
      </c>
      <c r="AE316" s="21">
        <f t="shared" si="189"/>
        <v>0</v>
      </c>
      <c r="AF316" s="21">
        <f t="shared" si="189"/>
        <v>0</v>
      </c>
      <c r="AG316" s="21">
        <f t="shared" si="189"/>
        <v>0</v>
      </c>
      <c r="AH316" s="21">
        <f t="shared" si="188"/>
        <v>0</v>
      </c>
      <c r="AI316" s="21">
        <f t="shared" si="188"/>
        <v>0</v>
      </c>
      <c r="AJ316" s="21">
        <f t="shared" si="199"/>
        <v>0</v>
      </c>
      <c r="AK316" s="21">
        <v>0</v>
      </c>
      <c r="AL316" s="21">
        <v>0</v>
      </c>
      <c r="AM316" s="21">
        <v>0</v>
      </c>
      <c r="AN316" s="21">
        <v>0</v>
      </c>
      <c r="AO316" s="22">
        <f t="shared" si="197"/>
        <v>0</v>
      </c>
      <c r="AP316" s="22">
        <v>0</v>
      </c>
      <c r="AQ316" s="22">
        <v>0</v>
      </c>
      <c r="AR316" s="22">
        <v>0</v>
      </c>
      <c r="AS316" s="22">
        <v>0</v>
      </c>
      <c r="AT316" s="95">
        <f t="shared" si="194"/>
        <v>0</v>
      </c>
      <c r="AU316" s="22">
        <v>0</v>
      </c>
      <c r="AV316" s="22">
        <v>0</v>
      </c>
      <c r="AW316" s="22">
        <v>0</v>
      </c>
      <c r="AX316" s="22">
        <v>0</v>
      </c>
      <c r="AY316" s="22" t="s">
        <v>97</v>
      </c>
      <c r="AZ316" s="22" t="s">
        <v>97</v>
      </c>
      <c r="BA316" s="22" t="s">
        <v>97</v>
      </c>
      <c r="BB316" s="22" t="s">
        <v>97</v>
      </c>
      <c r="BC316" s="22" t="s">
        <v>97</v>
      </c>
    </row>
    <row r="317" spans="1:55" ht="36" customHeight="1" x14ac:dyDescent="0.25">
      <c r="A317" s="17" t="s">
        <v>62</v>
      </c>
      <c r="B317" s="18" t="s">
        <v>316</v>
      </c>
      <c r="C317" s="19" t="s">
        <v>103</v>
      </c>
      <c r="D317" s="96">
        <v>0</v>
      </c>
      <c r="E317" s="21">
        <f t="shared" si="184"/>
        <v>0</v>
      </c>
      <c r="F317" s="21">
        <f t="shared" si="185"/>
        <v>0</v>
      </c>
      <c r="G317" s="21">
        <f t="shared" si="186"/>
        <v>0</v>
      </c>
      <c r="H317" s="21">
        <f t="shared" si="187"/>
        <v>0</v>
      </c>
      <c r="I317" s="21">
        <f t="shared" si="179"/>
        <v>0</v>
      </c>
      <c r="J317" s="21">
        <f t="shared" si="198"/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f t="shared" si="196"/>
        <v>0</v>
      </c>
      <c r="P317" s="21">
        <v>0</v>
      </c>
      <c r="Q317" s="21">
        <v>0</v>
      </c>
      <c r="R317" s="21">
        <v>0</v>
      </c>
      <c r="S317" s="21">
        <v>0</v>
      </c>
      <c r="T317" s="22">
        <f t="shared" si="192"/>
        <v>0</v>
      </c>
      <c r="U317" s="22">
        <v>0</v>
      </c>
      <c r="V317" s="22">
        <v>0</v>
      </c>
      <c r="W317" s="22">
        <v>0</v>
      </c>
      <c r="X317" s="22">
        <v>0</v>
      </c>
      <c r="Y317" s="22" t="s">
        <v>97</v>
      </c>
      <c r="Z317" s="22" t="s">
        <v>97</v>
      </c>
      <c r="AA317" s="22" t="s">
        <v>97</v>
      </c>
      <c r="AB317" s="22" t="s">
        <v>97</v>
      </c>
      <c r="AC317" s="22" t="s">
        <v>97</v>
      </c>
      <c r="AD317" s="21">
        <f t="shared" si="195"/>
        <v>0</v>
      </c>
      <c r="AE317" s="21">
        <f t="shared" si="189"/>
        <v>0</v>
      </c>
      <c r="AF317" s="21">
        <f t="shared" si="189"/>
        <v>0</v>
      </c>
      <c r="AG317" s="21">
        <f t="shared" si="189"/>
        <v>0</v>
      </c>
      <c r="AH317" s="21">
        <f t="shared" si="188"/>
        <v>0</v>
      </c>
      <c r="AI317" s="21">
        <f t="shared" si="188"/>
        <v>0</v>
      </c>
      <c r="AJ317" s="21">
        <f t="shared" si="199"/>
        <v>0</v>
      </c>
      <c r="AK317" s="21">
        <v>0</v>
      </c>
      <c r="AL317" s="21">
        <v>0</v>
      </c>
      <c r="AM317" s="21">
        <v>0</v>
      </c>
      <c r="AN317" s="21">
        <v>0</v>
      </c>
      <c r="AO317" s="22">
        <f t="shared" si="197"/>
        <v>0</v>
      </c>
      <c r="AP317" s="22">
        <v>0</v>
      </c>
      <c r="AQ317" s="22">
        <v>0</v>
      </c>
      <c r="AR317" s="22">
        <v>0</v>
      </c>
      <c r="AS317" s="22">
        <v>0</v>
      </c>
      <c r="AT317" s="95">
        <f t="shared" si="194"/>
        <v>0</v>
      </c>
      <c r="AU317" s="22">
        <v>0</v>
      </c>
      <c r="AV317" s="22">
        <v>0</v>
      </c>
      <c r="AW317" s="22">
        <v>0</v>
      </c>
      <c r="AX317" s="22">
        <v>0</v>
      </c>
      <c r="AY317" s="22" t="s">
        <v>97</v>
      </c>
      <c r="AZ317" s="22" t="s">
        <v>97</v>
      </c>
      <c r="BA317" s="22" t="s">
        <v>97</v>
      </c>
      <c r="BB317" s="22" t="s">
        <v>97</v>
      </c>
      <c r="BC317" s="22" t="s">
        <v>97</v>
      </c>
    </row>
    <row r="318" spans="1:55" ht="36" customHeight="1" x14ac:dyDescent="0.25">
      <c r="A318" s="17" t="s">
        <v>63</v>
      </c>
      <c r="B318" s="18" t="s">
        <v>317</v>
      </c>
      <c r="C318" s="19" t="s">
        <v>103</v>
      </c>
      <c r="D318" s="96">
        <v>0</v>
      </c>
      <c r="E318" s="21">
        <f t="shared" si="184"/>
        <v>0</v>
      </c>
      <c r="F318" s="21">
        <f t="shared" si="185"/>
        <v>0</v>
      </c>
      <c r="G318" s="21">
        <f t="shared" si="186"/>
        <v>0</v>
      </c>
      <c r="H318" s="21">
        <f t="shared" si="187"/>
        <v>0</v>
      </c>
      <c r="I318" s="21">
        <f t="shared" si="179"/>
        <v>0</v>
      </c>
      <c r="J318" s="21">
        <f t="shared" si="198"/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f t="shared" si="196"/>
        <v>0</v>
      </c>
      <c r="P318" s="21">
        <v>0</v>
      </c>
      <c r="Q318" s="21">
        <v>0</v>
      </c>
      <c r="R318" s="21">
        <v>0</v>
      </c>
      <c r="S318" s="21">
        <v>0</v>
      </c>
      <c r="T318" s="22">
        <f t="shared" si="192"/>
        <v>0</v>
      </c>
      <c r="U318" s="22">
        <v>0</v>
      </c>
      <c r="V318" s="22">
        <v>0</v>
      </c>
      <c r="W318" s="22">
        <v>0</v>
      </c>
      <c r="X318" s="22">
        <v>0</v>
      </c>
      <c r="Y318" s="22" t="s">
        <v>97</v>
      </c>
      <c r="Z318" s="22" t="s">
        <v>97</v>
      </c>
      <c r="AA318" s="22" t="s">
        <v>97</v>
      </c>
      <c r="AB318" s="22" t="s">
        <v>97</v>
      </c>
      <c r="AC318" s="22" t="s">
        <v>97</v>
      </c>
      <c r="AD318" s="21">
        <f t="shared" si="195"/>
        <v>0</v>
      </c>
      <c r="AE318" s="21">
        <f t="shared" si="189"/>
        <v>0</v>
      </c>
      <c r="AF318" s="21">
        <f t="shared" si="189"/>
        <v>0</v>
      </c>
      <c r="AG318" s="21">
        <f t="shared" si="189"/>
        <v>0</v>
      </c>
      <c r="AH318" s="21">
        <f t="shared" si="188"/>
        <v>0</v>
      </c>
      <c r="AI318" s="21">
        <f t="shared" si="188"/>
        <v>0</v>
      </c>
      <c r="AJ318" s="21">
        <f t="shared" si="199"/>
        <v>0</v>
      </c>
      <c r="AK318" s="21">
        <v>0</v>
      </c>
      <c r="AL318" s="21">
        <v>0</v>
      </c>
      <c r="AM318" s="21">
        <v>0</v>
      </c>
      <c r="AN318" s="21">
        <v>0</v>
      </c>
      <c r="AO318" s="22">
        <f t="shared" si="197"/>
        <v>0</v>
      </c>
      <c r="AP318" s="22">
        <v>0</v>
      </c>
      <c r="AQ318" s="22">
        <v>0</v>
      </c>
      <c r="AR318" s="22">
        <v>0</v>
      </c>
      <c r="AS318" s="22">
        <v>0</v>
      </c>
      <c r="AT318" s="95">
        <f t="shared" si="194"/>
        <v>0</v>
      </c>
      <c r="AU318" s="22">
        <v>0</v>
      </c>
      <c r="AV318" s="22">
        <v>0</v>
      </c>
      <c r="AW318" s="22">
        <v>0</v>
      </c>
      <c r="AX318" s="22">
        <v>0</v>
      </c>
      <c r="AY318" s="22" t="s">
        <v>97</v>
      </c>
      <c r="AZ318" s="22" t="s">
        <v>97</v>
      </c>
      <c r="BA318" s="22" t="s">
        <v>97</v>
      </c>
      <c r="BB318" s="22" t="s">
        <v>97</v>
      </c>
      <c r="BC318" s="22" t="s">
        <v>97</v>
      </c>
    </row>
    <row r="319" spans="1:55" ht="40.5" customHeight="1" x14ac:dyDescent="0.25">
      <c r="A319" s="17" t="s">
        <v>64</v>
      </c>
      <c r="B319" s="18" t="s">
        <v>318</v>
      </c>
      <c r="C319" s="19" t="s">
        <v>103</v>
      </c>
      <c r="D319" s="96">
        <v>0</v>
      </c>
      <c r="E319" s="21">
        <f t="shared" si="184"/>
        <v>0</v>
      </c>
      <c r="F319" s="21">
        <f t="shared" si="185"/>
        <v>0</v>
      </c>
      <c r="G319" s="21">
        <f t="shared" si="186"/>
        <v>0</v>
      </c>
      <c r="H319" s="21">
        <f t="shared" si="187"/>
        <v>0</v>
      </c>
      <c r="I319" s="21">
        <f t="shared" si="179"/>
        <v>0</v>
      </c>
      <c r="J319" s="21">
        <f t="shared" si="198"/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f t="shared" si="196"/>
        <v>0</v>
      </c>
      <c r="P319" s="21">
        <v>0</v>
      </c>
      <c r="Q319" s="21">
        <v>0</v>
      </c>
      <c r="R319" s="21">
        <v>0</v>
      </c>
      <c r="S319" s="21">
        <v>0</v>
      </c>
      <c r="T319" s="22">
        <f t="shared" si="192"/>
        <v>0</v>
      </c>
      <c r="U319" s="22">
        <v>0</v>
      </c>
      <c r="V319" s="22">
        <v>0</v>
      </c>
      <c r="W319" s="22">
        <v>0</v>
      </c>
      <c r="X319" s="22">
        <v>0</v>
      </c>
      <c r="Y319" s="22" t="s">
        <v>97</v>
      </c>
      <c r="Z319" s="22" t="s">
        <v>97</v>
      </c>
      <c r="AA319" s="22" t="s">
        <v>97</v>
      </c>
      <c r="AB319" s="22" t="s">
        <v>97</v>
      </c>
      <c r="AC319" s="22" t="s">
        <v>97</v>
      </c>
      <c r="AD319" s="21">
        <f t="shared" si="195"/>
        <v>0</v>
      </c>
      <c r="AE319" s="21">
        <f t="shared" si="189"/>
        <v>0</v>
      </c>
      <c r="AF319" s="21">
        <f t="shared" si="189"/>
        <v>0</v>
      </c>
      <c r="AG319" s="21">
        <f t="shared" si="189"/>
        <v>0</v>
      </c>
      <c r="AH319" s="21">
        <f t="shared" si="188"/>
        <v>0</v>
      </c>
      <c r="AI319" s="21">
        <f t="shared" si="188"/>
        <v>0</v>
      </c>
      <c r="AJ319" s="21">
        <f t="shared" si="199"/>
        <v>0</v>
      </c>
      <c r="AK319" s="21">
        <v>0</v>
      </c>
      <c r="AL319" s="21">
        <v>0</v>
      </c>
      <c r="AM319" s="21">
        <v>0</v>
      </c>
      <c r="AN319" s="21">
        <v>0</v>
      </c>
      <c r="AO319" s="22">
        <f t="shared" si="197"/>
        <v>0</v>
      </c>
      <c r="AP319" s="22">
        <v>0</v>
      </c>
      <c r="AQ319" s="22">
        <v>0</v>
      </c>
      <c r="AR319" s="22">
        <v>0</v>
      </c>
      <c r="AS319" s="22">
        <v>0</v>
      </c>
      <c r="AT319" s="95">
        <f t="shared" si="194"/>
        <v>0</v>
      </c>
      <c r="AU319" s="22">
        <v>0</v>
      </c>
      <c r="AV319" s="22">
        <v>0</v>
      </c>
      <c r="AW319" s="22">
        <v>0</v>
      </c>
      <c r="AX319" s="22">
        <v>0</v>
      </c>
      <c r="AY319" s="22" t="s">
        <v>97</v>
      </c>
      <c r="AZ319" s="22" t="s">
        <v>97</v>
      </c>
      <c r="BA319" s="22" t="s">
        <v>97</v>
      </c>
      <c r="BB319" s="22" t="s">
        <v>97</v>
      </c>
      <c r="BC319" s="22" t="s">
        <v>97</v>
      </c>
    </row>
    <row r="320" spans="1:55" ht="45" customHeight="1" x14ac:dyDescent="0.25">
      <c r="A320" s="17" t="s">
        <v>65</v>
      </c>
      <c r="B320" s="18" t="s">
        <v>319</v>
      </c>
      <c r="C320" s="19" t="s">
        <v>103</v>
      </c>
      <c r="D320" s="96">
        <v>0</v>
      </c>
      <c r="E320" s="21">
        <f t="shared" si="184"/>
        <v>0</v>
      </c>
      <c r="F320" s="21">
        <f t="shared" si="185"/>
        <v>0</v>
      </c>
      <c r="G320" s="21">
        <f t="shared" si="186"/>
        <v>0</v>
      </c>
      <c r="H320" s="21">
        <f t="shared" si="187"/>
        <v>0</v>
      </c>
      <c r="I320" s="21">
        <f t="shared" si="179"/>
        <v>0</v>
      </c>
      <c r="J320" s="21">
        <f t="shared" si="198"/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f t="shared" si="196"/>
        <v>0</v>
      </c>
      <c r="P320" s="21">
        <v>0</v>
      </c>
      <c r="Q320" s="21">
        <v>0</v>
      </c>
      <c r="R320" s="21">
        <v>0</v>
      </c>
      <c r="S320" s="21">
        <v>0</v>
      </c>
      <c r="T320" s="22">
        <f t="shared" si="192"/>
        <v>0</v>
      </c>
      <c r="U320" s="22">
        <v>0</v>
      </c>
      <c r="V320" s="22">
        <v>0</v>
      </c>
      <c r="W320" s="22">
        <v>0</v>
      </c>
      <c r="X320" s="22">
        <v>0</v>
      </c>
      <c r="Y320" s="22" t="s">
        <v>97</v>
      </c>
      <c r="Z320" s="22" t="s">
        <v>97</v>
      </c>
      <c r="AA320" s="22" t="s">
        <v>97</v>
      </c>
      <c r="AB320" s="22" t="s">
        <v>97</v>
      </c>
      <c r="AC320" s="22" t="s">
        <v>97</v>
      </c>
      <c r="AD320" s="21">
        <f t="shared" si="195"/>
        <v>0</v>
      </c>
      <c r="AE320" s="21">
        <f t="shared" si="189"/>
        <v>0</v>
      </c>
      <c r="AF320" s="21">
        <f t="shared" si="189"/>
        <v>0</v>
      </c>
      <c r="AG320" s="21">
        <f t="shared" si="189"/>
        <v>0</v>
      </c>
      <c r="AH320" s="21">
        <f t="shared" si="188"/>
        <v>0</v>
      </c>
      <c r="AI320" s="21">
        <f t="shared" si="188"/>
        <v>0</v>
      </c>
      <c r="AJ320" s="21">
        <f t="shared" si="199"/>
        <v>0</v>
      </c>
      <c r="AK320" s="21">
        <v>0</v>
      </c>
      <c r="AL320" s="21">
        <v>0</v>
      </c>
      <c r="AM320" s="21">
        <v>0</v>
      </c>
      <c r="AN320" s="21">
        <v>0</v>
      </c>
      <c r="AO320" s="22">
        <f t="shared" si="197"/>
        <v>0</v>
      </c>
      <c r="AP320" s="22">
        <v>0</v>
      </c>
      <c r="AQ320" s="22">
        <v>0</v>
      </c>
      <c r="AR320" s="22">
        <v>0</v>
      </c>
      <c r="AS320" s="22">
        <v>0</v>
      </c>
      <c r="AT320" s="95">
        <f t="shared" si="194"/>
        <v>0</v>
      </c>
      <c r="AU320" s="22">
        <v>0</v>
      </c>
      <c r="AV320" s="22">
        <v>0</v>
      </c>
      <c r="AW320" s="22">
        <v>0</v>
      </c>
      <c r="AX320" s="22">
        <v>0</v>
      </c>
      <c r="AY320" s="22" t="s">
        <v>97</v>
      </c>
      <c r="AZ320" s="22" t="s">
        <v>97</v>
      </c>
      <c r="BA320" s="22" t="s">
        <v>97</v>
      </c>
      <c r="BB320" s="22" t="s">
        <v>97</v>
      </c>
      <c r="BC320" s="22" t="s">
        <v>97</v>
      </c>
    </row>
    <row r="321" spans="1:55" ht="47.25" customHeight="1" x14ac:dyDescent="0.25">
      <c r="A321" s="17" t="s">
        <v>320</v>
      </c>
      <c r="B321" s="18" t="s">
        <v>321</v>
      </c>
      <c r="C321" s="19" t="s">
        <v>103</v>
      </c>
      <c r="D321" s="96">
        <v>0</v>
      </c>
      <c r="E321" s="21">
        <f t="shared" si="184"/>
        <v>0</v>
      </c>
      <c r="F321" s="21">
        <f t="shared" si="185"/>
        <v>0</v>
      </c>
      <c r="G321" s="21">
        <f t="shared" si="186"/>
        <v>0</v>
      </c>
      <c r="H321" s="21">
        <f t="shared" si="187"/>
        <v>0</v>
      </c>
      <c r="I321" s="21">
        <f t="shared" si="179"/>
        <v>0</v>
      </c>
      <c r="J321" s="21">
        <f t="shared" si="198"/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f t="shared" si="196"/>
        <v>0</v>
      </c>
      <c r="P321" s="21">
        <v>0</v>
      </c>
      <c r="Q321" s="21">
        <v>0</v>
      </c>
      <c r="R321" s="21">
        <v>0</v>
      </c>
      <c r="S321" s="21">
        <v>0</v>
      </c>
      <c r="T321" s="22">
        <f t="shared" si="192"/>
        <v>0</v>
      </c>
      <c r="U321" s="22">
        <v>0</v>
      </c>
      <c r="V321" s="22">
        <v>0</v>
      </c>
      <c r="W321" s="22">
        <v>0</v>
      </c>
      <c r="X321" s="22">
        <v>0</v>
      </c>
      <c r="Y321" s="22" t="s">
        <v>97</v>
      </c>
      <c r="Z321" s="22" t="s">
        <v>97</v>
      </c>
      <c r="AA321" s="22" t="s">
        <v>97</v>
      </c>
      <c r="AB321" s="22" t="s">
        <v>97</v>
      </c>
      <c r="AC321" s="22" t="s">
        <v>97</v>
      </c>
      <c r="AD321" s="21">
        <f t="shared" si="195"/>
        <v>0</v>
      </c>
      <c r="AE321" s="21">
        <f t="shared" si="189"/>
        <v>0</v>
      </c>
      <c r="AF321" s="21">
        <f t="shared" si="189"/>
        <v>0</v>
      </c>
      <c r="AG321" s="21">
        <f t="shared" si="189"/>
        <v>0</v>
      </c>
      <c r="AH321" s="21">
        <f t="shared" si="188"/>
        <v>0</v>
      </c>
      <c r="AI321" s="21">
        <f t="shared" si="188"/>
        <v>0</v>
      </c>
      <c r="AJ321" s="21">
        <f t="shared" si="199"/>
        <v>0</v>
      </c>
      <c r="AK321" s="21">
        <v>0</v>
      </c>
      <c r="AL321" s="21">
        <v>0</v>
      </c>
      <c r="AM321" s="21">
        <v>0</v>
      </c>
      <c r="AN321" s="21">
        <v>0</v>
      </c>
      <c r="AO321" s="22">
        <f t="shared" si="197"/>
        <v>0</v>
      </c>
      <c r="AP321" s="22">
        <v>0</v>
      </c>
      <c r="AQ321" s="22">
        <v>0</v>
      </c>
      <c r="AR321" s="22">
        <v>0</v>
      </c>
      <c r="AS321" s="22">
        <v>0</v>
      </c>
      <c r="AT321" s="95">
        <f t="shared" si="194"/>
        <v>0</v>
      </c>
      <c r="AU321" s="22">
        <v>0</v>
      </c>
      <c r="AV321" s="22">
        <v>0</v>
      </c>
      <c r="AW321" s="22">
        <v>0</v>
      </c>
      <c r="AX321" s="22">
        <v>0</v>
      </c>
      <c r="AY321" s="22" t="s">
        <v>97</v>
      </c>
      <c r="AZ321" s="22" t="s">
        <v>97</v>
      </c>
      <c r="BA321" s="22" t="s">
        <v>97</v>
      </c>
      <c r="BB321" s="22" t="s">
        <v>97</v>
      </c>
      <c r="BC321" s="22" t="s">
        <v>97</v>
      </c>
    </row>
    <row r="322" spans="1:55" ht="51" customHeight="1" x14ac:dyDescent="0.25">
      <c r="A322" s="17" t="s">
        <v>322</v>
      </c>
      <c r="B322" s="18" t="s">
        <v>323</v>
      </c>
      <c r="C322" s="19" t="s">
        <v>103</v>
      </c>
      <c r="D322" s="96">
        <f>D324</f>
        <v>11.762909687999999</v>
      </c>
      <c r="E322" s="21">
        <f t="shared" si="184"/>
        <v>0.19560720000000001</v>
      </c>
      <c r="F322" s="21">
        <f t="shared" si="185"/>
        <v>0.19560720000000001</v>
      </c>
      <c r="G322" s="21">
        <f t="shared" si="186"/>
        <v>0</v>
      </c>
      <c r="H322" s="21">
        <f t="shared" si="187"/>
        <v>0</v>
      </c>
      <c r="I322" s="56">
        <f t="shared" ref="I322:S322" si="200">I324</f>
        <v>0</v>
      </c>
      <c r="J322" s="56">
        <f t="shared" si="200"/>
        <v>0</v>
      </c>
      <c r="K322" s="56">
        <f t="shared" si="200"/>
        <v>0</v>
      </c>
      <c r="L322" s="56">
        <f t="shared" si="200"/>
        <v>0</v>
      </c>
      <c r="M322" s="56">
        <f t="shared" si="200"/>
        <v>0</v>
      </c>
      <c r="N322" s="56">
        <f t="shared" si="200"/>
        <v>0</v>
      </c>
      <c r="O322" s="56">
        <f t="shared" si="200"/>
        <v>2.0588399999999996E-2</v>
      </c>
      <c r="P322" s="56">
        <f t="shared" si="200"/>
        <v>2.0588399999999996E-2</v>
      </c>
      <c r="Q322" s="56">
        <f t="shared" si="200"/>
        <v>0</v>
      </c>
      <c r="R322" s="56">
        <f t="shared" si="200"/>
        <v>0</v>
      </c>
      <c r="S322" s="56">
        <f t="shared" si="200"/>
        <v>0</v>
      </c>
      <c r="T322" s="22">
        <f t="shared" ref="T322:X322" si="201">T324</f>
        <v>0.1750188</v>
      </c>
      <c r="U322" s="22">
        <f t="shared" si="201"/>
        <v>0.1750188</v>
      </c>
      <c r="V322" s="22">
        <f t="shared" si="201"/>
        <v>0</v>
      </c>
      <c r="W322" s="22">
        <f t="shared" si="201"/>
        <v>0</v>
      </c>
      <c r="X322" s="22">
        <f t="shared" si="201"/>
        <v>0</v>
      </c>
      <c r="Y322" s="22" t="s">
        <v>97</v>
      </c>
      <c r="Z322" s="22" t="s">
        <v>97</v>
      </c>
      <c r="AA322" s="22" t="s">
        <v>97</v>
      </c>
      <c r="AB322" s="22" t="s">
        <v>97</v>
      </c>
      <c r="AC322" s="22" t="s">
        <v>97</v>
      </c>
      <c r="AD322" s="21">
        <f t="shared" si="195"/>
        <v>9.8024247399999993</v>
      </c>
      <c r="AE322" s="21">
        <f t="shared" si="189"/>
        <v>0</v>
      </c>
      <c r="AF322" s="21">
        <f t="shared" si="189"/>
        <v>0</v>
      </c>
      <c r="AG322" s="21">
        <f t="shared" si="189"/>
        <v>0</v>
      </c>
      <c r="AH322" s="21">
        <f t="shared" si="188"/>
        <v>0</v>
      </c>
      <c r="AI322" s="21">
        <f t="shared" si="188"/>
        <v>0</v>
      </c>
      <c r="AJ322" s="21">
        <f t="shared" si="199"/>
        <v>0</v>
      </c>
      <c r="AK322" s="21">
        <v>0</v>
      </c>
      <c r="AL322" s="21">
        <v>0</v>
      </c>
      <c r="AM322" s="21">
        <v>0</v>
      </c>
      <c r="AN322" s="21">
        <v>0</v>
      </c>
      <c r="AO322" s="22">
        <f>AO323+AO324</f>
        <v>0</v>
      </c>
      <c r="AP322" s="22">
        <f t="shared" ref="AP322:AS322" si="202">AP323+AP324</f>
        <v>0</v>
      </c>
      <c r="AQ322" s="22">
        <f t="shared" si="202"/>
        <v>0</v>
      </c>
      <c r="AR322" s="22">
        <f t="shared" si="202"/>
        <v>0</v>
      </c>
      <c r="AS322" s="22">
        <f t="shared" si="202"/>
        <v>0</v>
      </c>
      <c r="AT322" s="95">
        <f t="shared" ref="AT322:AX322" si="203">AT324</f>
        <v>0</v>
      </c>
      <c r="AU322" s="22">
        <f t="shared" si="203"/>
        <v>0</v>
      </c>
      <c r="AV322" s="22">
        <f t="shared" si="203"/>
        <v>0</v>
      </c>
      <c r="AW322" s="22">
        <v>0</v>
      </c>
      <c r="AX322" s="22">
        <f t="shared" si="203"/>
        <v>0</v>
      </c>
      <c r="AY322" s="22" t="s">
        <v>97</v>
      </c>
      <c r="AZ322" s="22" t="s">
        <v>97</v>
      </c>
      <c r="BA322" s="22" t="s">
        <v>97</v>
      </c>
      <c r="BB322" s="22" t="s">
        <v>97</v>
      </c>
      <c r="BC322" s="22" t="s">
        <v>97</v>
      </c>
    </row>
    <row r="323" spans="1:55" ht="51" customHeight="1" x14ac:dyDescent="0.25">
      <c r="A323" s="17" t="s">
        <v>324</v>
      </c>
      <c r="B323" s="18" t="s">
        <v>325</v>
      </c>
      <c r="C323" s="19" t="s">
        <v>103</v>
      </c>
      <c r="D323" s="96">
        <v>0</v>
      </c>
      <c r="E323" s="21">
        <f t="shared" si="184"/>
        <v>0</v>
      </c>
      <c r="F323" s="21">
        <f t="shared" si="185"/>
        <v>0</v>
      </c>
      <c r="G323" s="21">
        <f t="shared" si="186"/>
        <v>0</v>
      </c>
      <c r="H323" s="21">
        <f t="shared" si="187"/>
        <v>0</v>
      </c>
      <c r="I323" s="21">
        <f t="shared" si="179"/>
        <v>0</v>
      </c>
      <c r="J323" s="21">
        <f t="shared" si="198"/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f t="shared" ref="O323" si="204">P323+Q323+R323+S323</f>
        <v>0</v>
      </c>
      <c r="P323" s="21">
        <v>0</v>
      </c>
      <c r="Q323" s="21">
        <v>0</v>
      </c>
      <c r="R323" s="21">
        <v>0</v>
      </c>
      <c r="S323" s="21">
        <v>0</v>
      </c>
      <c r="T323" s="22">
        <f t="shared" ref="T323" si="205">U323+V323+W323+X323</f>
        <v>0</v>
      </c>
      <c r="U323" s="22">
        <v>0</v>
      </c>
      <c r="V323" s="22">
        <v>0</v>
      </c>
      <c r="W323" s="22">
        <v>0</v>
      </c>
      <c r="X323" s="22">
        <v>0</v>
      </c>
      <c r="Y323" s="22" t="s">
        <v>97</v>
      </c>
      <c r="Z323" s="22" t="s">
        <v>97</v>
      </c>
      <c r="AA323" s="22" t="s">
        <v>97</v>
      </c>
      <c r="AB323" s="22" t="s">
        <v>97</v>
      </c>
      <c r="AC323" s="22" t="s">
        <v>97</v>
      </c>
      <c r="AD323" s="21">
        <f t="shared" si="195"/>
        <v>0</v>
      </c>
      <c r="AE323" s="21">
        <f t="shared" si="189"/>
        <v>0</v>
      </c>
      <c r="AF323" s="21">
        <f t="shared" si="189"/>
        <v>0</v>
      </c>
      <c r="AG323" s="21">
        <f t="shared" si="189"/>
        <v>0</v>
      </c>
      <c r="AH323" s="21">
        <f t="shared" si="188"/>
        <v>0</v>
      </c>
      <c r="AI323" s="21">
        <f t="shared" si="188"/>
        <v>0</v>
      </c>
      <c r="AJ323" s="21">
        <f t="shared" si="199"/>
        <v>0</v>
      </c>
      <c r="AK323" s="21">
        <v>0</v>
      </c>
      <c r="AL323" s="21">
        <v>0</v>
      </c>
      <c r="AM323" s="21">
        <v>0</v>
      </c>
      <c r="AN323" s="21">
        <v>0</v>
      </c>
      <c r="AO323" s="22">
        <f t="shared" ref="AO323" si="206">AP323+AQ323+AR323+AS323</f>
        <v>0</v>
      </c>
      <c r="AP323" s="22">
        <v>0</v>
      </c>
      <c r="AQ323" s="22">
        <v>0</v>
      </c>
      <c r="AR323" s="22">
        <v>0</v>
      </c>
      <c r="AS323" s="22">
        <v>0</v>
      </c>
      <c r="AT323" s="95">
        <f t="shared" ref="AT323" si="207">AU323+AV323+AW323+AX323</f>
        <v>0</v>
      </c>
      <c r="AU323" s="22">
        <v>0</v>
      </c>
      <c r="AV323" s="22">
        <v>0</v>
      </c>
      <c r="AW323" s="22">
        <v>0</v>
      </c>
      <c r="AX323" s="22">
        <v>0</v>
      </c>
      <c r="AY323" s="22" t="s">
        <v>97</v>
      </c>
      <c r="AZ323" s="22" t="s">
        <v>97</v>
      </c>
      <c r="BA323" s="22" t="s">
        <v>97</v>
      </c>
      <c r="BB323" s="22" t="s">
        <v>97</v>
      </c>
      <c r="BC323" s="22" t="s">
        <v>97</v>
      </c>
    </row>
    <row r="324" spans="1:55" ht="40.5" customHeight="1" x14ac:dyDescent="0.25">
      <c r="A324" s="17" t="s">
        <v>326</v>
      </c>
      <c r="B324" s="18" t="s">
        <v>327</v>
      </c>
      <c r="C324" s="19" t="s">
        <v>103</v>
      </c>
      <c r="D324" s="96">
        <f>D325+D326+D327</f>
        <v>11.762909687999999</v>
      </c>
      <c r="E324" s="21">
        <f t="shared" si="184"/>
        <v>0.19560720000000001</v>
      </c>
      <c r="F324" s="21">
        <f t="shared" si="185"/>
        <v>0.19560720000000001</v>
      </c>
      <c r="G324" s="21">
        <f t="shared" si="186"/>
        <v>0</v>
      </c>
      <c r="H324" s="21">
        <f t="shared" si="187"/>
        <v>0</v>
      </c>
      <c r="I324" s="56">
        <f t="shared" ref="I324:S324" si="208">I325+I326+I327</f>
        <v>0</v>
      </c>
      <c r="J324" s="56">
        <f t="shared" si="208"/>
        <v>0</v>
      </c>
      <c r="K324" s="56">
        <f t="shared" si="208"/>
        <v>0</v>
      </c>
      <c r="L324" s="56">
        <f t="shared" si="208"/>
        <v>0</v>
      </c>
      <c r="M324" s="56">
        <f t="shared" si="208"/>
        <v>0</v>
      </c>
      <c r="N324" s="56">
        <f t="shared" si="208"/>
        <v>0</v>
      </c>
      <c r="O324" s="56">
        <f t="shared" si="208"/>
        <v>2.0588399999999996E-2</v>
      </c>
      <c r="P324" s="56">
        <f t="shared" si="208"/>
        <v>2.0588399999999996E-2</v>
      </c>
      <c r="Q324" s="56">
        <f t="shared" si="208"/>
        <v>0</v>
      </c>
      <c r="R324" s="56">
        <f t="shared" si="208"/>
        <v>0</v>
      </c>
      <c r="S324" s="56">
        <f t="shared" si="208"/>
        <v>0</v>
      </c>
      <c r="T324" s="22">
        <f t="shared" ref="T324" si="209">T325+T326+T327</f>
        <v>0.1750188</v>
      </c>
      <c r="U324" s="22">
        <f>U325+U326+U327</f>
        <v>0.1750188</v>
      </c>
      <c r="V324" s="22">
        <f>V325+V326+V327</f>
        <v>0</v>
      </c>
      <c r="W324" s="22">
        <f>W325+W326+W327</f>
        <v>0</v>
      </c>
      <c r="X324" s="22">
        <f>X325+X326+X327</f>
        <v>0</v>
      </c>
      <c r="Y324" s="22" t="s">
        <v>97</v>
      </c>
      <c r="Z324" s="22" t="s">
        <v>97</v>
      </c>
      <c r="AA324" s="22" t="s">
        <v>97</v>
      </c>
      <c r="AB324" s="22" t="s">
        <v>97</v>
      </c>
      <c r="AC324" s="22" t="s">
        <v>97</v>
      </c>
      <c r="AD324" s="21">
        <f t="shared" si="195"/>
        <v>9.8024247399999993</v>
      </c>
      <c r="AE324" s="21">
        <f t="shared" si="189"/>
        <v>0</v>
      </c>
      <c r="AF324" s="21">
        <f t="shared" si="189"/>
        <v>0</v>
      </c>
      <c r="AG324" s="21">
        <f t="shared" si="189"/>
        <v>0</v>
      </c>
      <c r="AH324" s="21">
        <f t="shared" si="188"/>
        <v>0</v>
      </c>
      <c r="AI324" s="21">
        <f t="shared" si="188"/>
        <v>0</v>
      </c>
      <c r="AJ324" s="21">
        <f t="shared" si="199"/>
        <v>0</v>
      </c>
      <c r="AK324" s="21">
        <v>0</v>
      </c>
      <c r="AL324" s="21">
        <v>0</v>
      </c>
      <c r="AM324" s="21">
        <v>0</v>
      </c>
      <c r="AN324" s="21">
        <f>SUM(AN325:AN327)</f>
        <v>0</v>
      </c>
      <c r="AO324" s="22">
        <f>AO325+AO326+AO327</f>
        <v>0</v>
      </c>
      <c r="AP324" s="22">
        <f>AP325+AP326+AP327</f>
        <v>0</v>
      </c>
      <c r="AQ324" s="22">
        <f>AQ325+AQ326+AQ327</f>
        <v>0</v>
      </c>
      <c r="AR324" s="22">
        <f>AR325+AR326+AR327</f>
        <v>0</v>
      </c>
      <c r="AS324" s="22">
        <f>AS325+AS326+AS327</f>
        <v>0</v>
      </c>
      <c r="AT324" s="95">
        <f t="shared" ref="AT324:AX324" si="210">AT325+AT326+AT327</f>
        <v>0</v>
      </c>
      <c r="AU324" s="22">
        <f t="shared" si="210"/>
        <v>0</v>
      </c>
      <c r="AV324" s="22">
        <f t="shared" si="210"/>
        <v>0</v>
      </c>
      <c r="AW324" s="22">
        <v>0</v>
      </c>
      <c r="AX324" s="22">
        <f t="shared" si="210"/>
        <v>0</v>
      </c>
      <c r="AY324" s="22" t="s">
        <v>97</v>
      </c>
      <c r="AZ324" s="22" t="s">
        <v>97</v>
      </c>
      <c r="BA324" s="22" t="s">
        <v>97</v>
      </c>
      <c r="BB324" s="22" t="s">
        <v>97</v>
      </c>
      <c r="BC324" s="22" t="s">
        <v>97</v>
      </c>
    </row>
    <row r="325" spans="1:55" ht="26.25" customHeight="1" x14ac:dyDescent="0.25">
      <c r="A325" s="57" t="s">
        <v>326</v>
      </c>
      <c r="B325" s="58" t="s">
        <v>328</v>
      </c>
      <c r="C325" s="59" t="s">
        <v>329</v>
      </c>
      <c r="D325" s="110">
        <v>11.063791883999999</v>
      </c>
      <c r="E325" s="61">
        <f t="shared" si="184"/>
        <v>0.156</v>
      </c>
      <c r="F325" s="61">
        <f t="shared" si="185"/>
        <v>0.156</v>
      </c>
      <c r="G325" s="61">
        <f t="shared" si="186"/>
        <v>0</v>
      </c>
      <c r="H325" s="61">
        <f t="shared" si="187"/>
        <v>0</v>
      </c>
      <c r="I325" s="61">
        <f t="shared" ref="I325:I378" si="211">N325+S325</f>
        <v>0</v>
      </c>
      <c r="J325" s="61">
        <f t="shared" si="198"/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f>P325+Q325+R325+S325</f>
        <v>0</v>
      </c>
      <c r="P325" s="61">
        <v>0</v>
      </c>
      <c r="Q325" s="61">
        <v>0</v>
      </c>
      <c r="R325" s="61">
        <v>0</v>
      </c>
      <c r="S325" s="61">
        <v>0</v>
      </c>
      <c r="T325" s="62">
        <f t="shared" ref="T325:T330" si="212">U325+V325+W325+X325</f>
        <v>0.156</v>
      </c>
      <c r="U325" s="62">
        <f>130/1000*1.2</f>
        <v>0.156</v>
      </c>
      <c r="V325" s="62">
        <v>0</v>
      </c>
      <c r="W325" s="62">
        <v>0</v>
      </c>
      <c r="X325" s="62">
        <v>0</v>
      </c>
      <c r="Y325" s="62" t="s">
        <v>97</v>
      </c>
      <c r="Z325" s="62" t="s">
        <v>97</v>
      </c>
      <c r="AA325" s="62" t="s">
        <v>97</v>
      </c>
      <c r="AB325" s="62" t="s">
        <v>97</v>
      </c>
      <c r="AC325" s="62" t="s">
        <v>97</v>
      </c>
      <c r="AD325" s="61">
        <f t="shared" si="195"/>
        <v>9.2198265699999986</v>
      </c>
      <c r="AE325" s="61">
        <f t="shared" si="189"/>
        <v>0</v>
      </c>
      <c r="AF325" s="61">
        <f t="shared" si="189"/>
        <v>0</v>
      </c>
      <c r="AG325" s="61">
        <f t="shared" si="189"/>
        <v>0</v>
      </c>
      <c r="AH325" s="61">
        <f t="shared" si="188"/>
        <v>0</v>
      </c>
      <c r="AI325" s="61">
        <f t="shared" si="188"/>
        <v>0</v>
      </c>
      <c r="AJ325" s="61">
        <f t="shared" si="199"/>
        <v>0</v>
      </c>
      <c r="AK325" s="61">
        <v>0</v>
      </c>
      <c r="AL325" s="61">
        <v>0</v>
      </c>
      <c r="AM325" s="61">
        <v>0</v>
      </c>
      <c r="AN325" s="61">
        <v>0</v>
      </c>
      <c r="AO325" s="62">
        <f>AP325+AQ325+AR325+AS325</f>
        <v>0</v>
      </c>
      <c r="AP325" s="62">
        <v>0</v>
      </c>
      <c r="AQ325" s="62">
        <v>0</v>
      </c>
      <c r="AR325" s="62">
        <v>0</v>
      </c>
      <c r="AS325" s="62">
        <v>0</v>
      </c>
      <c r="AT325" s="97">
        <f t="shared" ref="AT325:AT330" si="213">AU325+AV325+AW325+AX325</f>
        <v>0</v>
      </c>
      <c r="AU325" s="62">
        <v>0</v>
      </c>
      <c r="AV325" s="62">
        <v>0</v>
      </c>
      <c r="AW325" s="62">
        <v>0</v>
      </c>
      <c r="AX325" s="62">
        <v>0</v>
      </c>
      <c r="AY325" s="62" t="s">
        <v>97</v>
      </c>
      <c r="AZ325" s="62" t="s">
        <v>97</v>
      </c>
      <c r="BA325" s="62" t="s">
        <v>97</v>
      </c>
      <c r="BB325" s="62" t="s">
        <v>97</v>
      </c>
      <c r="BC325" s="62" t="s">
        <v>97</v>
      </c>
    </row>
    <row r="326" spans="1:55" ht="34.5" customHeight="1" x14ac:dyDescent="0.25">
      <c r="A326" s="57" t="s">
        <v>326</v>
      </c>
      <c r="B326" s="58" t="s">
        <v>330</v>
      </c>
      <c r="C326" s="59" t="s">
        <v>331</v>
      </c>
      <c r="D326" s="110">
        <v>0.29399999999999998</v>
      </c>
      <c r="E326" s="61">
        <f t="shared" si="184"/>
        <v>2.0588399999999996E-2</v>
      </c>
      <c r="F326" s="61">
        <f t="shared" si="185"/>
        <v>2.0588399999999996E-2</v>
      </c>
      <c r="G326" s="61">
        <f t="shared" si="186"/>
        <v>0</v>
      </c>
      <c r="H326" s="61">
        <f t="shared" si="187"/>
        <v>0</v>
      </c>
      <c r="I326" s="61">
        <f t="shared" si="211"/>
        <v>0</v>
      </c>
      <c r="J326" s="61">
        <f t="shared" si="198"/>
        <v>0</v>
      </c>
      <c r="K326" s="61">
        <v>0</v>
      </c>
      <c r="L326" s="61">
        <v>0</v>
      </c>
      <c r="M326" s="61">
        <v>0</v>
      </c>
      <c r="N326" s="61">
        <v>0</v>
      </c>
      <c r="O326" s="61">
        <f t="shared" ref="O326:O327" si="214">P326+Q326+R326+S326</f>
        <v>2.0588399999999996E-2</v>
      </c>
      <c r="P326" s="61">
        <v>2.0588399999999996E-2</v>
      </c>
      <c r="Q326" s="61">
        <v>0</v>
      </c>
      <c r="R326" s="61">
        <v>0</v>
      </c>
      <c r="S326" s="61">
        <v>0</v>
      </c>
      <c r="T326" s="62">
        <f t="shared" si="212"/>
        <v>0</v>
      </c>
      <c r="U326" s="62"/>
      <c r="V326" s="62"/>
      <c r="W326" s="62"/>
      <c r="X326" s="62"/>
      <c r="Y326" s="62" t="s">
        <v>97</v>
      </c>
      <c r="Z326" s="62" t="s">
        <v>97</v>
      </c>
      <c r="AA326" s="62" t="s">
        <v>97</v>
      </c>
      <c r="AB326" s="62" t="s">
        <v>97</v>
      </c>
      <c r="AC326" s="62" t="s">
        <v>97</v>
      </c>
      <c r="AD326" s="61">
        <f t="shared" si="195"/>
        <v>0.245</v>
      </c>
      <c r="AE326" s="61">
        <f t="shared" si="189"/>
        <v>0</v>
      </c>
      <c r="AF326" s="61">
        <f t="shared" si="189"/>
        <v>0</v>
      </c>
      <c r="AG326" s="61">
        <f t="shared" si="189"/>
        <v>0</v>
      </c>
      <c r="AH326" s="61">
        <f t="shared" si="188"/>
        <v>0</v>
      </c>
      <c r="AI326" s="61">
        <f t="shared" si="188"/>
        <v>0</v>
      </c>
      <c r="AJ326" s="61">
        <f t="shared" si="199"/>
        <v>0</v>
      </c>
      <c r="AK326" s="61">
        <v>0</v>
      </c>
      <c r="AL326" s="61">
        <v>0</v>
      </c>
      <c r="AM326" s="61">
        <v>0</v>
      </c>
      <c r="AN326" s="61">
        <v>0</v>
      </c>
      <c r="AO326" s="62">
        <f t="shared" ref="AO326:AO327" si="215">AP326+AQ326+AR326+AS326</f>
        <v>0</v>
      </c>
      <c r="AP326" s="62">
        <v>0</v>
      </c>
      <c r="AQ326" s="62">
        <v>0</v>
      </c>
      <c r="AR326" s="62">
        <v>0</v>
      </c>
      <c r="AS326" s="62">
        <v>0</v>
      </c>
      <c r="AT326" s="97">
        <f t="shared" si="213"/>
        <v>0</v>
      </c>
      <c r="AU326" s="62">
        <v>0</v>
      </c>
      <c r="AV326" s="62">
        <v>0</v>
      </c>
      <c r="AW326" s="62">
        <v>0</v>
      </c>
      <c r="AX326" s="62">
        <v>0</v>
      </c>
      <c r="AY326" s="62" t="s">
        <v>97</v>
      </c>
      <c r="AZ326" s="62" t="s">
        <v>97</v>
      </c>
      <c r="BA326" s="62" t="s">
        <v>97</v>
      </c>
      <c r="BB326" s="62" t="s">
        <v>97</v>
      </c>
      <c r="BC326" s="62" t="s">
        <v>97</v>
      </c>
    </row>
    <row r="327" spans="1:55" ht="30.75" customHeight="1" x14ac:dyDescent="0.25">
      <c r="A327" s="57" t="s">
        <v>326</v>
      </c>
      <c r="B327" s="58" t="s">
        <v>332</v>
      </c>
      <c r="C327" s="59" t="s">
        <v>333</v>
      </c>
      <c r="D327" s="110">
        <v>0.40511780399999997</v>
      </c>
      <c r="E327" s="61">
        <f t="shared" si="184"/>
        <v>1.9018799999999999E-2</v>
      </c>
      <c r="F327" s="61">
        <f t="shared" si="185"/>
        <v>1.9018799999999999E-2</v>
      </c>
      <c r="G327" s="61">
        <f t="shared" si="186"/>
        <v>0</v>
      </c>
      <c r="H327" s="61">
        <f t="shared" si="187"/>
        <v>0</v>
      </c>
      <c r="I327" s="61">
        <f t="shared" si="211"/>
        <v>0</v>
      </c>
      <c r="J327" s="61">
        <f t="shared" si="198"/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f t="shared" si="214"/>
        <v>0</v>
      </c>
      <c r="P327" s="61">
        <v>0</v>
      </c>
      <c r="Q327" s="61">
        <v>0</v>
      </c>
      <c r="R327" s="61">
        <v>0</v>
      </c>
      <c r="S327" s="61">
        <v>0</v>
      </c>
      <c r="T327" s="62">
        <f>U327+V327+W327+X327</f>
        <v>1.9018799999999999E-2</v>
      </c>
      <c r="U327" s="62">
        <f>15.849/1000*1.2</f>
        <v>1.9018799999999999E-2</v>
      </c>
      <c r="V327" s="62">
        <v>0</v>
      </c>
      <c r="W327" s="62">
        <v>0</v>
      </c>
      <c r="X327" s="62">
        <v>0</v>
      </c>
      <c r="Y327" s="62" t="s">
        <v>97</v>
      </c>
      <c r="Z327" s="62" t="s">
        <v>97</v>
      </c>
      <c r="AA327" s="62" t="s">
        <v>97</v>
      </c>
      <c r="AB327" s="62" t="s">
        <v>97</v>
      </c>
      <c r="AC327" s="62" t="s">
        <v>97</v>
      </c>
      <c r="AD327" s="61">
        <f t="shared" si="195"/>
        <v>0.33759816999999998</v>
      </c>
      <c r="AE327" s="61">
        <f t="shared" si="189"/>
        <v>0</v>
      </c>
      <c r="AF327" s="61">
        <f t="shared" si="189"/>
        <v>0</v>
      </c>
      <c r="AG327" s="61">
        <f t="shared" si="189"/>
        <v>0</v>
      </c>
      <c r="AH327" s="61">
        <f t="shared" si="188"/>
        <v>0</v>
      </c>
      <c r="AI327" s="61">
        <f t="shared" si="188"/>
        <v>0</v>
      </c>
      <c r="AJ327" s="61">
        <f t="shared" si="199"/>
        <v>0</v>
      </c>
      <c r="AK327" s="61">
        <v>0</v>
      </c>
      <c r="AL327" s="61">
        <v>0</v>
      </c>
      <c r="AM327" s="61">
        <v>0</v>
      </c>
      <c r="AN327" s="61">
        <v>0</v>
      </c>
      <c r="AO327" s="62">
        <f t="shared" si="215"/>
        <v>0</v>
      </c>
      <c r="AP327" s="62">
        <v>0</v>
      </c>
      <c r="AQ327" s="62">
        <v>0</v>
      </c>
      <c r="AR327" s="62">
        <v>0</v>
      </c>
      <c r="AS327" s="62">
        <v>0</v>
      </c>
      <c r="AT327" s="97">
        <f t="shared" si="213"/>
        <v>0</v>
      </c>
      <c r="AU327" s="62">
        <v>0</v>
      </c>
      <c r="AV327" s="62">
        <v>0</v>
      </c>
      <c r="AW327" s="62">
        <v>0</v>
      </c>
      <c r="AX327" s="62">
        <v>0</v>
      </c>
      <c r="AY327" s="62" t="s">
        <v>97</v>
      </c>
      <c r="AZ327" s="62" t="s">
        <v>97</v>
      </c>
      <c r="BA327" s="62" t="s">
        <v>97</v>
      </c>
      <c r="BB327" s="62" t="s">
        <v>97</v>
      </c>
      <c r="BC327" s="62" t="s">
        <v>97</v>
      </c>
    </row>
    <row r="328" spans="1:55" ht="48.75" customHeight="1" x14ac:dyDescent="0.25">
      <c r="A328" s="17" t="s">
        <v>66</v>
      </c>
      <c r="B328" s="18" t="s">
        <v>334</v>
      </c>
      <c r="C328" s="19" t="s">
        <v>103</v>
      </c>
      <c r="D328" s="96">
        <v>0</v>
      </c>
      <c r="E328" s="21">
        <f t="shared" si="184"/>
        <v>0</v>
      </c>
      <c r="F328" s="21">
        <f t="shared" si="185"/>
        <v>0</v>
      </c>
      <c r="G328" s="21">
        <f t="shared" si="186"/>
        <v>0</v>
      </c>
      <c r="H328" s="21">
        <f t="shared" si="187"/>
        <v>0</v>
      </c>
      <c r="I328" s="21">
        <f t="shared" si="211"/>
        <v>0</v>
      </c>
      <c r="J328" s="21">
        <f t="shared" si="198"/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2">
        <f t="shared" si="212"/>
        <v>0</v>
      </c>
      <c r="U328" s="22">
        <v>0</v>
      </c>
      <c r="V328" s="22">
        <v>0</v>
      </c>
      <c r="W328" s="22">
        <v>0</v>
      </c>
      <c r="X328" s="22">
        <v>0</v>
      </c>
      <c r="Y328" s="22" t="s">
        <v>97</v>
      </c>
      <c r="Z328" s="22" t="s">
        <v>97</v>
      </c>
      <c r="AA328" s="22" t="s">
        <v>97</v>
      </c>
      <c r="AB328" s="22" t="s">
        <v>97</v>
      </c>
      <c r="AC328" s="22" t="s">
        <v>97</v>
      </c>
      <c r="AD328" s="21">
        <f t="shared" si="195"/>
        <v>0</v>
      </c>
      <c r="AE328" s="21">
        <f t="shared" si="189"/>
        <v>0</v>
      </c>
      <c r="AF328" s="21">
        <f t="shared" si="189"/>
        <v>0</v>
      </c>
      <c r="AG328" s="21">
        <f t="shared" si="189"/>
        <v>0</v>
      </c>
      <c r="AH328" s="21">
        <f t="shared" si="188"/>
        <v>0</v>
      </c>
      <c r="AI328" s="21">
        <f t="shared" si="188"/>
        <v>0</v>
      </c>
      <c r="AJ328" s="21">
        <f t="shared" si="199"/>
        <v>0</v>
      </c>
      <c r="AK328" s="21">
        <v>0</v>
      </c>
      <c r="AL328" s="21">
        <v>0</v>
      </c>
      <c r="AM328" s="21">
        <v>0</v>
      </c>
      <c r="AN328" s="21">
        <v>0</v>
      </c>
      <c r="AO328" s="22">
        <v>0</v>
      </c>
      <c r="AP328" s="22">
        <v>0</v>
      </c>
      <c r="AQ328" s="22">
        <v>0</v>
      </c>
      <c r="AR328" s="22">
        <v>0</v>
      </c>
      <c r="AS328" s="22">
        <v>0</v>
      </c>
      <c r="AT328" s="95">
        <f t="shared" si="213"/>
        <v>0</v>
      </c>
      <c r="AU328" s="22">
        <v>0</v>
      </c>
      <c r="AV328" s="22">
        <v>0</v>
      </c>
      <c r="AW328" s="22">
        <v>0</v>
      </c>
      <c r="AX328" s="22">
        <v>0</v>
      </c>
      <c r="AY328" s="22" t="s">
        <v>97</v>
      </c>
      <c r="AZ328" s="22" t="s">
        <v>97</v>
      </c>
      <c r="BA328" s="22" t="s">
        <v>97</v>
      </c>
      <c r="BB328" s="22" t="s">
        <v>97</v>
      </c>
      <c r="BC328" s="22" t="s">
        <v>97</v>
      </c>
    </row>
    <row r="329" spans="1:55" ht="48.75" customHeight="1" x14ac:dyDescent="0.25">
      <c r="A329" s="17" t="s">
        <v>335</v>
      </c>
      <c r="B329" s="18" t="s">
        <v>336</v>
      </c>
      <c r="C329" s="19" t="s">
        <v>103</v>
      </c>
      <c r="D329" s="96">
        <v>0</v>
      </c>
      <c r="E329" s="21">
        <f t="shared" si="184"/>
        <v>0</v>
      </c>
      <c r="F329" s="21">
        <f t="shared" si="185"/>
        <v>0</v>
      </c>
      <c r="G329" s="21">
        <f t="shared" si="186"/>
        <v>0</v>
      </c>
      <c r="H329" s="21">
        <f t="shared" si="187"/>
        <v>0</v>
      </c>
      <c r="I329" s="21">
        <f t="shared" si="211"/>
        <v>0</v>
      </c>
      <c r="J329" s="21">
        <f t="shared" si="198"/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2">
        <f t="shared" si="212"/>
        <v>0</v>
      </c>
      <c r="U329" s="22">
        <v>0</v>
      </c>
      <c r="V329" s="22">
        <v>0</v>
      </c>
      <c r="W329" s="22">
        <v>0</v>
      </c>
      <c r="X329" s="22">
        <v>0</v>
      </c>
      <c r="Y329" s="22" t="s">
        <v>97</v>
      </c>
      <c r="Z329" s="22" t="s">
        <v>97</v>
      </c>
      <c r="AA329" s="22" t="s">
        <v>97</v>
      </c>
      <c r="AB329" s="22" t="s">
        <v>97</v>
      </c>
      <c r="AC329" s="22" t="s">
        <v>97</v>
      </c>
      <c r="AD329" s="21">
        <f t="shared" si="195"/>
        <v>0</v>
      </c>
      <c r="AE329" s="21">
        <f t="shared" si="189"/>
        <v>0</v>
      </c>
      <c r="AF329" s="21">
        <f t="shared" si="189"/>
        <v>0</v>
      </c>
      <c r="AG329" s="21">
        <f t="shared" si="189"/>
        <v>0</v>
      </c>
      <c r="AH329" s="21">
        <f t="shared" si="188"/>
        <v>0</v>
      </c>
      <c r="AI329" s="21">
        <f t="shared" si="188"/>
        <v>0</v>
      </c>
      <c r="AJ329" s="21">
        <f t="shared" si="199"/>
        <v>0</v>
      </c>
      <c r="AK329" s="21">
        <v>0</v>
      </c>
      <c r="AL329" s="21">
        <v>0</v>
      </c>
      <c r="AM329" s="21">
        <v>0</v>
      </c>
      <c r="AN329" s="21">
        <v>0</v>
      </c>
      <c r="AO329" s="22">
        <v>0</v>
      </c>
      <c r="AP329" s="22">
        <v>0</v>
      </c>
      <c r="AQ329" s="22">
        <v>0</v>
      </c>
      <c r="AR329" s="22">
        <v>0</v>
      </c>
      <c r="AS329" s="22">
        <v>0</v>
      </c>
      <c r="AT329" s="95">
        <f t="shared" si="213"/>
        <v>0</v>
      </c>
      <c r="AU329" s="22">
        <v>0</v>
      </c>
      <c r="AV329" s="22">
        <v>0</v>
      </c>
      <c r="AW329" s="22">
        <v>0</v>
      </c>
      <c r="AX329" s="22">
        <v>0</v>
      </c>
      <c r="AY329" s="22" t="s">
        <v>97</v>
      </c>
      <c r="AZ329" s="22" t="s">
        <v>97</v>
      </c>
      <c r="BA329" s="22" t="s">
        <v>97</v>
      </c>
      <c r="BB329" s="22" t="s">
        <v>97</v>
      </c>
      <c r="BC329" s="22" t="s">
        <v>97</v>
      </c>
    </row>
    <row r="330" spans="1:55" ht="48.75" customHeight="1" x14ac:dyDescent="0.25">
      <c r="A330" s="17" t="s">
        <v>337</v>
      </c>
      <c r="B330" s="18" t="s">
        <v>338</v>
      </c>
      <c r="C330" s="19" t="s">
        <v>103</v>
      </c>
      <c r="D330" s="96">
        <v>0</v>
      </c>
      <c r="E330" s="21">
        <f t="shared" si="184"/>
        <v>0</v>
      </c>
      <c r="F330" s="21">
        <f t="shared" si="185"/>
        <v>0</v>
      </c>
      <c r="G330" s="21">
        <f t="shared" si="186"/>
        <v>0</v>
      </c>
      <c r="H330" s="21">
        <f t="shared" si="187"/>
        <v>0</v>
      </c>
      <c r="I330" s="21">
        <f t="shared" si="211"/>
        <v>0</v>
      </c>
      <c r="J330" s="21">
        <f t="shared" si="198"/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2">
        <f t="shared" si="212"/>
        <v>0</v>
      </c>
      <c r="U330" s="22">
        <v>0</v>
      </c>
      <c r="V330" s="22">
        <v>0</v>
      </c>
      <c r="W330" s="22">
        <v>0</v>
      </c>
      <c r="X330" s="22">
        <v>0</v>
      </c>
      <c r="Y330" s="22" t="s">
        <v>97</v>
      </c>
      <c r="Z330" s="22" t="s">
        <v>97</v>
      </c>
      <c r="AA330" s="22" t="s">
        <v>97</v>
      </c>
      <c r="AB330" s="22" t="s">
        <v>97</v>
      </c>
      <c r="AC330" s="22" t="s">
        <v>97</v>
      </c>
      <c r="AD330" s="21">
        <f t="shared" si="195"/>
        <v>0</v>
      </c>
      <c r="AE330" s="21">
        <f t="shared" si="189"/>
        <v>0</v>
      </c>
      <c r="AF330" s="21">
        <f t="shared" si="189"/>
        <v>0</v>
      </c>
      <c r="AG330" s="21">
        <f t="shared" si="189"/>
        <v>0</v>
      </c>
      <c r="AH330" s="21">
        <f t="shared" si="188"/>
        <v>0</v>
      </c>
      <c r="AI330" s="21">
        <f t="shared" si="188"/>
        <v>0</v>
      </c>
      <c r="AJ330" s="21">
        <f t="shared" si="199"/>
        <v>0</v>
      </c>
      <c r="AK330" s="21">
        <v>0</v>
      </c>
      <c r="AL330" s="21">
        <v>0</v>
      </c>
      <c r="AM330" s="21">
        <v>0</v>
      </c>
      <c r="AN330" s="21">
        <v>0</v>
      </c>
      <c r="AO330" s="22">
        <v>0</v>
      </c>
      <c r="AP330" s="22">
        <v>0</v>
      </c>
      <c r="AQ330" s="22">
        <v>0</v>
      </c>
      <c r="AR330" s="22">
        <v>0</v>
      </c>
      <c r="AS330" s="22">
        <v>0</v>
      </c>
      <c r="AT330" s="95">
        <f t="shared" si="213"/>
        <v>0</v>
      </c>
      <c r="AU330" s="22">
        <v>0</v>
      </c>
      <c r="AV330" s="22">
        <v>0</v>
      </c>
      <c r="AW330" s="22">
        <v>0</v>
      </c>
      <c r="AX330" s="22">
        <v>0</v>
      </c>
      <c r="AY330" s="22" t="s">
        <v>97</v>
      </c>
      <c r="AZ330" s="22" t="s">
        <v>97</v>
      </c>
      <c r="BA330" s="22" t="s">
        <v>97</v>
      </c>
      <c r="BB330" s="22" t="s">
        <v>97</v>
      </c>
      <c r="BC330" s="22" t="s">
        <v>97</v>
      </c>
    </row>
    <row r="331" spans="1:55" ht="40.5" customHeight="1" x14ac:dyDescent="0.25">
      <c r="A331" s="17" t="s">
        <v>67</v>
      </c>
      <c r="B331" s="18" t="s">
        <v>339</v>
      </c>
      <c r="C331" s="19" t="s">
        <v>103</v>
      </c>
      <c r="D331" s="96">
        <f>SUM(D332:D371)</f>
        <v>29.063289575453307</v>
      </c>
      <c r="E331" s="21">
        <f t="shared" si="184"/>
        <v>7.1244639000000003</v>
      </c>
      <c r="F331" s="21">
        <f t="shared" si="185"/>
        <v>0.164108856</v>
      </c>
      <c r="G331" s="21">
        <f t="shared" si="186"/>
        <v>2.6369915879999999</v>
      </c>
      <c r="H331" s="21">
        <f t="shared" si="187"/>
        <v>4.323363456</v>
      </c>
      <c r="I331" s="56">
        <f t="shared" ref="I331:X331" si="216">SUM(I332:I371)</f>
        <v>0</v>
      </c>
      <c r="J331" s="56">
        <f t="shared" si="216"/>
        <v>1.1161125240000003</v>
      </c>
      <c r="K331" s="56">
        <f t="shared" si="216"/>
        <v>4.5499583999999996E-2</v>
      </c>
      <c r="L331" s="56">
        <f t="shared" si="216"/>
        <v>0.72209396399999992</v>
      </c>
      <c r="M331" s="56">
        <f t="shared" si="216"/>
        <v>0.34851897599999998</v>
      </c>
      <c r="N331" s="56">
        <f t="shared" si="216"/>
        <v>0</v>
      </c>
      <c r="O331" s="56">
        <f t="shared" si="216"/>
        <v>3.0838679760000005</v>
      </c>
      <c r="P331" s="56">
        <f t="shared" si="216"/>
        <v>2.9409695999999999E-2</v>
      </c>
      <c r="Q331" s="56">
        <f t="shared" si="216"/>
        <v>1.6534088040000001</v>
      </c>
      <c r="R331" s="56">
        <f t="shared" si="216"/>
        <v>1.4010494760000001</v>
      </c>
      <c r="S331" s="56">
        <f t="shared" si="216"/>
        <v>0</v>
      </c>
      <c r="T331" s="56">
        <f t="shared" si="216"/>
        <v>2.9244833999999997</v>
      </c>
      <c r="U331" s="56">
        <f t="shared" si="216"/>
        <v>8.9199576000000003E-2</v>
      </c>
      <c r="V331" s="56">
        <f t="shared" si="216"/>
        <v>0.26148882000000001</v>
      </c>
      <c r="W331" s="56">
        <f t="shared" si="216"/>
        <v>2.5737950039999999</v>
      </c>
      <c r="X331" s="56">
        <f t="shared" si="216"/>
        <v>0</v>
      </c>
      <c r="Y331" s="22" t="s">
        <v>97</v>
      </c>
      <c r="Z331" s="22" t="s">
        <v>97</v>
      </c>
      <c r="AA331" s="22" t="s">
        <v>97</v>
      </c>
      <c r="AB331" s="22" t="s">
        <v>97</v>
      </c>
      <c r="AC331" s="22" t="s">
        <v>97</v>
      </c>
      <c r="AD331" s="21">
        <f t="shared" si="195"/>
        <v>24.219407979544425</v>
      </c>
      <c r="AE331" s="21">
        <f t="shared" si="189"/>
        <v>6.1136198400000001</v>
      </c>
      <c r="AF331" s="21">
        <f t="shared" si="189"/>
        <v>0.21980601999999999</v>
      </c>
      <c r="AG331" s="21">
        <f t="shared" si="189"/>
        <v>2.2910109400000001</v>
      </c>
      <c r="AH331" s="21">
        <f t="shared" si="188"/>
        <v>3.6028028800000005</v>
      </c>
      <c r="AI331" s="21">
        <f t="shared" si="188"/>
        <v>0</v>
      </c>
      <c r="AJ331" s="21">
        <f t="shared" si="199"/>
        <v>0.86449767</v>
      </c>
      <c r="AK331" s="21">
        <v>0.12106547999999999</v>
      </c>
      <c r="AL331" s="21">
        <v>0.45299971000000006</v>
      </c>
      <c r="AM331" s="21">
        <v>0.29043247999999999</v>
      </c>
      <c r="AN331" s="21">
        <f>SUM(AN332:AN348)</f>
        <v>0</v>
      </c>
      <c r="AO331" s="22">
        <f>SUM(AO332:AO368)</f>
        <v>2.8603621400000003</v>
      </c>
      <c r="AP331" s="22">
        <f>SUM(AP332:AP368)</f>
        <v>4.8441819999999997E-2</v>
      </c>
      <c r="AQ331" s="22">
        <f>SUM(AQ332:AQ368)</f>
        <v>1.6443790899999999</v>
      </c>
      <c r="AR331" s="22">
        <f>SUM(AR332:AR368)</f>
        <v>1.1675412300000003</v>
      </c>
      <c r="AS331" s="22">
        <f>SUM(AS332:AS368)</f>
        <v>0</v>
      </c>
      <c r="AT331" s="95">
        <f>SUM(AT332:AT371)</f>
        <v>2.3887600300000003</v>
      </c>
      <c r="AU331" s="22">
        <f t="shared" ref="AU331:AX331" si="217">SUM(AU332:AU371)</f>
        <v>5.0298720000000005E-2</v>
      </c>
      <c r="AV331" s="22">
        <f t="shared" si="217"/>
        <v>0.19363214000000001</v>
      </c>
      <c r="AW331" s="22">
        <v>2.14482917</v>
      </c>
      <c r="AX331" s="22">
        <f t="shared" si="217"/>
        <v>0</v>
      </c>
      <c r="AY331" s="22" t="s">
        <v>97</v>
      </c>
      <c r="AZ331" s="22" t="s">
        <v>97</v>
      </c>
      <c r="BA331" s="22" t="s">
        <v>97</v>
      </c>
      <c r="BB331" s="22" t="s">
        <v>97</v>
      </c>
      <c r="BC331" s="22" t="s">
        <v>97</v>
      </c>
    </row>
    <row r="332" spans="1:55" ht="51" customHeight="1" x14ac:dyDescent="0.25">
      <c r="A332" s="57" t="s">
        <v>67</v>
      </c>
      <c r="B332" s="58" t="s">
        <v>340</v>
      </c>
      <c r="C332" s="59" t="s">
        <v>341</v>
      </c>
      <c r="D332" s="110">
        <v>2.9265037932203386</v>
      </c>
      <c r="E332" s="61">
        <f t="shared" si="184"/>
        <v>1.1381256000000001E-2</v>
      </c>
      <c r="F332" s="61">
        <f t="shared" si="185"/>
        <v>1.1381256000000001E-2</v>
      </c>
      <c r="G332" s="61">
        <f t="shared" si="186"/>
        <v>0</v>
      </c>
      <c r="H332" s="61">
        <f t="shared" si="187"/>
        <v>0</v>
      </c>
      <c r="I332" s="61">
        <f t="shared" si="211"/>
        <v>0</v>
      </c>
      <c r="J332" s="61">
        <f t="shared" si="198"/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f>P332+Q332+R332+S332</f>
        <v>0</v>
      </c>
      <c r="P332" s="61">
        <v>0</v>
      </c>
      <c r="Q332" s="61">
        <v>0</v>
      </c>
      <c r="R332" s="61">
        <v>0</v>
      </c>
      <c r="S332" s="61">
        <v>0</v>
      </c>
      <c r="T332" s="62">
        <f t="shared" ref="T332:T348" si="218">U332+V332+W332+X332</f>
        <v>1.1381256000000001E-2</v>
      </c>
      <c r="U332" s="62">
        <v>1.1381256000000001E-2</v>
      </c>
      <c r="V332" s="62">
        <v>0</v>
      </c>
      <c r="W332" s="62">
        <v>0</v>
      </c>
      <c r="X332" s="62">
        <v>0</v>
      </c>
      <c r="Y332" s="62" t="s">
        <v>97</v>
      </c>
      <c r="Z332" s="62" t="s">
        <v>97</v>
      </c>
      <c r="AA332" s="62" t="s">
        <v>97</v>
      </c>
      <c r="AB332" s="62" t="s">
        <v>97</v>
      </c>
      <c r="AC332" s="62" t="s">
        <v>97</v>
      </c>
      <c r="AD332" s="61">
        <f t="shared" si="195"/>
        <v>2.4387531610169488</v>
      </c>
      <c r="AE332" s="61">
        <f t="shared" si="189"/>
        <v>0</v>
      </c>
      <c r="AF332" s="61">
        <f t="shared" si="189"/>
        <v>0</v>
      </c>
      <c r="AG332" s="61">
        <f t="shared" si="189"/>
        <v>0</v>
      </c>
      <c r="AH332" s="61">
        <f t="shared" si="188"/>
        <v>0</v>
      </c>
      <c r="AI332" s="61">
        <f t="shared" si="188"/>
        <v>0</v>
      </c>
      <c r="AJ332" s="61">
        <f t="shared" si="199"/>
        <v>0</v>
      </c>
      <c r="AK332" s="61">
        <v>0</v>
      </c>
      <c r="AL332" s="61">
        <v>0</v>
      </c>
      <c r="AM332" s="61">
        <v>0</v>
      </c>
      <c r="AN332" s="61">
        <v>0</v>
      </c>
      <c r="AO332" s="62">
        <f>AP332+AQ332+AR332+AS332</f>
        <v>0</v>
      </c>
      <c r="AP332" s="62">
        <v>0</v>
      </c>
      <c r="AQ332" s="62">
        <v>0</v>
      </c>
      <c r="AR332" s="62">
        <v>0</v>
      </c>
      <c r="AS332" s="62">
        <v>0</v>
      </c>
      <c r="AT332" s="97">
        <f t="shared" ref="AT332:AT348" si="219">AU332+AV332+AW332+AX332</f>
        <v>0</v>
      </c>
      <c r="AU332" s="62">
        <v>0</v>
      </c>
      <c r="AV332" s="62">
        <v>0</v>
      </c>
      <c r="AW332" s="62">
        <v>0</v>
      </c>
      <c r="AX332" s="62">
        <v>0</v>
      </c>
      <c r="AY332" s="62" t="s">
        <v>97</v>
      </c>
      <c r="AZ332" s="62" t="s">
        <v>97</v>
      </c>
      <c r="BA332" s="62" t="s">
        <v>97</v>
      </c>
      <c r="BB332" s="62" t="s">
        <v>97</v>
      </c>
      <c r="BC332" s="62" t="s">
        <v>97</v>
      </c>
    </row>
    <row r="333" spans="1:55" ht="45.75" customHeight="1" x14ac:dyDescent="0.25">
      <c r="A333" s="57" t="s">
        <v>67</v>
      </c>
      <c r="B333" s="58" t="s">
        <v>342</v>
      </c>
      <c r="C333" s="59" t="s">
        <v>343</v>
      </c>
      <c r="D333" s="110">
        <v>2.5826660999999995</v>
      </c>
      <c r="E333" s="61">
        <f t="shared" si="184"/>
        <v>3.1557120000000001E-2</v>
      </c>
      <c r="F333" s="61">
        <f t="shared" si="185"/>
        <v>3.1557120000000001E-2</v>
      </c>
      <c r="G333" s="61">
        <f t="shared" si="186"/>
        <v>0</v>
      </c>
      <c r="H333" s="61">
        <f t="shared" si="187"/>
        <v>0</v>
      </c>
      <c r="I333" s="61">
        <f t="shared" si="211"/>
        <v>0</v>
      </c>
      <c r="J333" s="61">
        <f t="shared" si="198"/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f t="shared" ref="O333:O368" si="220">P333+Q333+R333+S333</f>
        <v>0</v>
      </c>
      <c r="P333" s="61">
        <v>0</v>
      </c>
      <c r="Q333" s="61">
        <v>0</v>
      </c>
      <c r="R333" s="61">
        <v>0</v>
      </c>
      <c r="S333" s="61">
        <v>0</v>
      </c>
      <c r="T333" s="62">
        <f t="shared" si="218"/>
        <v>3.1557120000000001E-2</v>
      </c>
      <c r="U333" s="62">
        <v>3.1557120000000001E-2</v>
      </c>
      <c r="V333" s="62">
        <v>0</v>
      </c>
      <c r="W333" s="62">
        <v>0</v>
      </c>
      <c r="X333" s="62">
        <v>0</v>
      </c>
      <c r="Y333" s="62" t="s">
        <v>97</v>
      </c>
      <c r="Z333" s="62" t="s">
        <v>97</v>
      </c>
      <c r="AA333" s="62" t="s">
        <v>97</v>
      </c>
      <c r="AB333" s="62" t="s">
        <v>97</v>
      </c>
      <c r="AC333" s="62" t="s">
        <v>97</v>
      </c>
      <c r="AD333" s="61">
        <f t="shared" si="195"/>
        <v>2.1522217499999998</v>
      </c>
      <c r="AE333" s="61">
        <f t="shared" si="189"/>
        <v>0</v>
      </c>
      <c r="AF333" s="61">
        <f t="shared" si="189"/>
        <v>0</v>
      </c>
      <c r="AG333" s="61">
        <f t="shared" si="189"/>
        <v>0</v>
      </c>
      <c r="AH333" s="61">
        <f t="shared" si="188"/>
        <v>0</v>
      </c>
      <c r="AI333" s="61">
        <f t="shared" si="188"/>
        <v>0</v>
      </c>
      <c r="AJ333" s="61">
        <f t="shared" si="199"/>
        <v>0</v>
      </c>
      <c r="AK333" s="61">
        <v>0</v>
      </c>
      <c r="AL333" s="61">
        <v>0</v>
      </c>
      <c r="AM333" s="61">
        <v>0</v>
      </c>
      <c r="AN333" s="61">
        <v>0</v>
      </c>
      <c r="AO333" s="62">
        <f t="shared" ref="AO333:AO368" si="221">AP333+AQ333+AR333+AS333</f>
        <v>0</v>
      </c>
      <c r="AP333" s="62">
        <v>0</v>
      </c>
      <c r="AQ333" s="62">
        <v>0</v>
      </c>
      <c r="AR333" s="62">
        <v>0</v>
      </c>
      <c r="AS333" s="62">
        <v>0</v>
      </c>
      <c r="AT333" s="97">
        <f t="shared" si="219"/>
        <v>0</v>
      </c>
      <c r="AU333" s="62">
        <v>0</v>
      </c>
      <c r="AV333" s="62">
        <v>0</v>
      </c>
      <c r="AW333" s="62">
        <v>0</v>
      </c>
      <c r="AX333" s="62">
        <v>0</v>
      </c>
      <c r="AY333" s="62" t="s">
        <v>97</v>
      </c>
      <c r="AZ333" s="62" t="s">
        <v>97</v>
      </c>
      <c r="BA333" s="62" t="s">
        <v>97</v>
      </c>
      <c r="BB333" s="62" t="s">
        <v>97</v>
      </c>
      <c r="BC333" s="62" t="s">
        <v>97</v>
      </c>
    </row>
    <row r="334" spans="1:55" ht="48" customHeight="1" x14ac:dyDescent="0.25">
      <c r="A334" s="57" t="s">
        <v>67</v>
      </c>
      <c r="B334" s="58" t="s">
        <v>344</v>
      </c>
      <c r="C334" s="59" t="s">
        <v>345</v>
      </c>
      <c r="D334" s="110">
        <v>3.3359542559999995</v>
      </c>
      <c r="E334" s="61">
        <f t="shared" si="184"/>
        <v>8.9999999999999993E-3</v>
      </c>
      <c r="F334" s="61">
        <f t="shared" si="185"/>
        <v>8.9999999999999993E-3</v>
      </c>
      <c r="G334" s="61">
        <f t="shared" si="186"/>
        <v>0</v>
      </c>
      <c r="H334" s="61">
        <f t="shared" si="187"/>
        <v>0</v>
      </c>
      <c r="I334" s="61">
        <f t="shared" si="211"/>
        <v>0</v>
      </c>
      <c r="J334" s="61">
        <f t="shared" si="198"/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f t="shared" si="220"/>
        <v>0</v>
      </c>
      <c r="P334" s="61">
        <v>0</v>
      </c>
      <c r="Q334" s="61">
        <v>0</v>
      </c>
      <c r="R334" s="61">
        <v>0</v>
      </c>
      <c r="S334" s="61">
        <v>0</v>
      </c>
      <c r="T334" s="62">
        <f t="shared" si="218"/>
        <v>8.9999999999999993E-3</v>
      </c>
      <c r="U334" s="62">
        <v>8.9999999999999993E-3</v>
      </c>
      <c r="V334" s="62">
        <v>0</v>
      </c>
      <c r="W334" s="62">
        <v>0</v>
      </c>
      <c r="X334" s="62">
        <v>0</v>
      </c>
      <c r="Y334" s="62" t="s">
        <v>97</v>
      </c>
      <c r="Z334" s="62" t="s">
        <v>97</v>
      </c>
      <c r="AA334" s="62" t="s">
        <v>97</v>
      </c>
      <c r="AB334" s="62" t="s">
        <v>97</v>
      </c>
      <c r="AC334" s="62" t="s">
        <v>97</v>
      </c>
      <c r="AD334" s="61">
        <f t="shared" si="195"/>
        <v>2.7799618799999997</v>
      </c>
      <c r="AE334" s="61">
        <f t="shared" si="189"/>
        <v>0</v>
      </c>
      <c r="AF334" s="61">
        <f t="shared" si="189"/>
        <v>0</v>
      </c>
      <c r="AG334" s="61">
        <f t="shared" si="189"/>
        <v>0</v>
      </c>
      <c r="AH334" s="61">
        <f t="shared" si="188"/>
        <v>0</v>
      </c>
      <c r="AI334" s="61">
        <f t="shared" si="188"/>
        <v>0</v>
      </c>
      <c r="AJ334" s="61">
        <f t="shared" si="199"/>
        <v>0</v>
      </c>
      <c r="AK334" s="61">
        <v>0</v>
      </c>
      <c r="AL334" s="61">
        <v>0</v>
      </c>
      <c r="AM334" s="61">
        <v>0</v>
      </c>
      <c r="AN334" s="61">
        <v>0</v>
      </c>
      <c r="AO334" s="62">
        <f t="shared" si="221"/>
        <v>0</v>
      </c>
      <c r="AP334" s="62">
        <v>0</v>
      </c>
      <c r="AQ334" s="62">
        <v>0</v>
      </c>
      <c r="AR334" s="62">
        <v>0</v>
      </c>
      <c r="AS334" s="62">
        <v>0</v>
      </c>
      <c r="AT334" s="97">
        <f t="shared" si="219"/>
        <v>0</v>
      </c>
      <c r="AU334" s="62">
        <v>0</v>
      </c>
      <c r="AV334" s="62">
        <v>0</v>
      </c>
      <c r="AW334" s="62">
        <v>0</v>
      </c>
      <c r="AX334" s="62">
        <v>0</v>
      </c>
      <c r="AY334" s="62" t="s">
        <v>97</v>
      </c>
      <c r="AZ334" s="62" t="s">
        <v>97</v>
      </c>
      <c r="BA334" s="62" t="s">
        <v>97</v>
      </c>
      <c r="BB334" s="62" t="s">
        <v>97</v>
      </c>
      <c r="BC334" s="62" t="s">
        <v>97</v>
      </c>
    </row>
    <row r="335" spans="1:55" ht="31.5" customHeight="1" x14ac:dyDescent="0.25">
      <c r="A335" s="57" t="s">
        <v>67</v>
      </c>
      <c r="B335" s="58" t="s">
        <v>346</v>
      </c>
      <c r="C335" s="59" t="s">
        <v>347</v>
      </c>
      <c r="D335" s="110">
        <v>1.6634761313898305</v>
      </c>
      <c r="E335" s="61">
        <f t="shared" si="184"/>
        <v>2.9212319999999997E-3</v>
      </c>
      <c r="F335" s="61">
        <f t="shared" si="185"/>
        <v>2.9212319999999997E-3</v>
      </c>
      <c r="G335" s="61">
        <f t="shared" si="186"/>
        <v>0</v>
      </c>
      <c r="H335" s="61">
        <f t="shared" si="187"/>
        <v>0</v>
      </c>
      <c r="I335" s="61">
        <f t="shared" si="211"/>
        <v>0</v>
      </c>
      <c r="J335" s="61">
        <f t="shared" si="198"/>
        <v>2.9212319999999997E-3</v>
      </c>
      <c r="K335" s="61">
        <v>2.9212319999999997E-3</v>
      </c>
      <c r="L335" s="61">
        <v>0</v>
      </c>
      <c r="M335" s="61">
        <v>0</v>
      </c>
      <c r="N335" s="61">
        <v>0</v>
      </c>
      <c r="O335" s="61">
        <f t="shared" si="220"/>
        <v>0</v>
      </c>
      <c r="P335" s="61">
        <v>0</v>
      </c>
      <c r="Q335" s="61">
        <v>0</v>
      </c>
      <c r="R335" s="61">
        <v>0</v>
      </c>
      <c r="S335" s="61">
        <v>0</v>
      </c>
      <c r="T335" s="62">
        <f t="shared" si="218"/>
        <v>0</v>
      </c>
      <c r="U335" s="62">
        <v>0</v>
      </c>
      <c r="V335" s="62">
        <v>0</v>
      </c>
      <c r="W335" s="62">
        <v>0</v>
      </c>
      <c r="X335" s="62">
        <v>0</v>
      </c>
      <c r="Y335" s="62" t="s">
        <v>97</v>
      </c>
      <c r="Z335" s="62" t="s">
        <v>97</v>
      </c>
      <c r="AA335" s="62" t="s">
        <v>97</v>
      </c>
      <c r="AB335" s="62" t="s">
        <v>97</v>
      </c>
      <c r="AC335" s="62" t="s">
        <v>97</v>
      </c>
      <c r="AD335" s="61">
        <f t="shared" si="195"/>
        <v>1.3862301094915255</v>
      </c>
      <c r="AE335" s="61">
        <f t="shared" si="189"/>
        <v>0</v>
      </c>
      <c r="AF335" s="61">
        <f t="shared" si="189"/>
        <v>0</v>
      </c>
      <c r="AG335" s="61">
        <f t="shared" si="189"/>
        <v>0</v>
      </c>
      <c r="AH335" s="61">
        <f t="shared" si="188"/>
        <v>0</v>
      </c>
      <c r="AI335" s="61">
        <f t="shared" si="188"/>
        <v>0</v>
      </c>
      <c r="AJ335" s="61">
        <f t="shared" si="199"/>
        <v>0</v>
      </c>
      <c r="AK335" s="61">
        <v>0</v>
      </c>
      <c r="AL335" s="61">
        <v>0</v>
      </c>
      <c r="AM335" s="61">
        <v>0</v>
      </c>
      <c r="AN335" s="61">
        <v>0</v>
      </c>
      <c r="AO335" s="62">
        <f t="shared" si="221"/>
        <v>0</v>
      </c>
      <c r="AP335" s="62">
        <v>0</v>
      </c>
      <c r="AQ335" s="62">
        <v>0</v>
      </c>
      <c r="AR335" s="62">
        <v>0</v>
      </c>
      <c r="AS335" s="62">
        <v>0</v>
      </c>
      <c r="AT335" s="97">
        <f t="shared" si="219"/>
        <v>0</v>
      </c>
      <c r="AU335" s="62">
        <v>0</v>
      </c>
      <c r="AV335" s="62">
        <v>0</v>
      </c>
      <c r="AW335" s="62">
        <v>0</v>
      </c>
      <c r="AX335" s="62">
        <v>0</v>
      </c>
      <c r="AY335" s="62" t="s">
        <v>97</v>
      </c>
      <c r="AZ335" s="62" t="s">
        <v>97</v>
      </c>
      <c r="BA335" s="62" t="s">
        <v>97</v>
      </c>
      <c r="BB335" s="62" t="s">
        <v>97</v>
      </c>
      <c r="BC335" s="62" t="s">
        <v>97</v>
      </c>
    </row>
    <row r="336" spans="1:55" ht="31.5" customHeight="1" x14ac:dyDescent="0.25">
      <c r="A336" s="57" t="s">
        <v>67</v>
      </c>
      <c r="B336" s="58" t="s">
        <v>348</v>
      </c>
      <c r="C336" s="59" t="s">
        <v>349</v>
      </c>
      <c r="D336" s="110">
        <v>2.0733524635932241</v>
      </c>
      <c r="E336" s="61">
        <f t="shared" si="184"/>
        <v>5.4000000000000001E-4</v>
      </c>
      <c r="F336" s="61">
        <f t="shared" si="185"/>
        <v>5.4000000000000001E-4</v>
      </c>
      <c r="G336" s="61">
        <f t="shared" si="186"/>
        <v>0</v>
      </c>
      <c r="H336" s="61">
        <f t="shared" si="187"/>
        <v>0</v>
      </c>
      <c r="I336" s="61">
        <f t="shared" si="211"/>
        <v>0</v>
      </c>
      <c r="J336" s="61">
        <f t="shared" si="198"/>
        <v>5.4000000000000001E-4</v>
      </c>
      <c r="K336" s="61">
        <v>5.4000000000000001E-4</v>
      </c>
      <c r="L336" s="61">
        <v>0</v>
      </c>
      <c r="M336" s="61">
        <v>0</v>
      </c>
      <c r="N336" s="61">
        <v>0</v>
      </c>
      <c r="O336" s="61">
        <f t="shared" si="220"/>
        <v>0</v>
      </c>
      <c r="P336" s="61">
        <v>0</v>
      </c>
      <c r="Q336" s="61">
        <v>0</v>
      </c>
      <c r="R336" s="61">
        <v>0</v>
      </c>
      <c r="S336" s="61">
        <v>0</v>
      </c>
      <c r="T336" s="62">
        <f t="shared" si="218"/>
        <v>0</v>
      </c>
      <c r="U336" s="62">
        <v>0</v>
      </c>
      <c r="V336" s="62">
        <v>0</v>
      </c>
      <c r="W336" s="62">
        <v>0</v>
      </c>
      <c r="X336" s="62">
        <v>0</v>
      </c>
      <c r="Y336" s="62" t="s">
        <v>97</v>
      </c>
      <c r="Z336" s="62" t="s">
        <v>97</v>
      </c>
      <c r="AA336" s="62" t="s">
        <v>97</v>
      </c>
      <c r="AB336" s="62" t="s">
        <v>97</v>
      </c>
      <c r="AC336" s="62" t="s">
        <v>97</v>
      </c>
      <c r="AD336" s="61">
        <f t="shared" si="195"/>
        <v>1.7277937196610202</v>
      </c>
      <c r="AE336" s="61">
        <f t="shared" si="189"/>
        <v>0</v>
      </c>
      <c r="AF336" s="61">
        <f t="shared" si="189"/>
        <v>0</v>
      </c>
      <c r="AG336" s="61">
        <f t="shared" si="189"/>
        <v>0</v>
      </c>
      <c r="AH336" s="61">
        <f t="shared" si="188"/>
        <v>0</v>
      </c>
      <c r="AI336" s="61">
        <f t="shared" si="188"/>
        <v>0</v>
      </c>
      <c r="AJ336" s="61">
        <f t="shared" si="199"/>
        <v>0</v>
      </c>
      <c r="AK336" s="61">
        <v>0</v>
      </c>
      <c r="AL336" s="61">
        <v>0</v>
      </c>
      <c r="AM336" s="61">
        <v>0</v>
      </c>
      <c r="AN336" s="61">
        <v>0</v>
      </c>
      <c r="AO336" s="62">
        <f t="shared" si="221"/>
        <v>0</v>
      </c>
      <c r="AP336" s="62">
        <v>0</v>
      </c>
      <c r="AQ336" s="62">
        <v>0</v>
      </c>
      <c r="AR336" s="62">
        <v>0</v>
      </c>
      <c r="AS336" s="62">
        <v>0</v>
      </c>
      <c r="AT336" s="97">
        <f t="shared" si="219"/>
        <v>0</v>
      </c>
      <c r="AU336" s="62">
        <v>0</v>
      </c>
      <c r="AV336" s="62">
        <v>0</v>
      </c>
      <c r="AW336" s="62">
        <v>0</v>
      </c>
      <c r="AX336" s="62">
        <v>0</v>
      </c>
      <c r="AY336" s="62" t="s">
        <v>97</v>
      </c>
      <c r="AZ336" s="62" t="s">
        <v>97</v>
      </c>
      <c r="BA336" s="62" t="s">
        <v>97</v>
      </c>
      <c r="BB336" s="62" t="s">
        <v>97</v>
      </c>
      <c r="BC336" s="62" t="s">
        <v>97</v>
      </c>
    </row>
    <row r="337" spans="1:55" ht="31.5" customHeight="1" x14ac:dyDescent="0.25">
      <c r="A337" s="57" t="s">
        <v>67</v>
      </c>
      <c r="B337" s="58" t="s">
        <v>350</v>
      </c>
      <c r="C337" s="59" t="s">
        <v>351</v>
      </c>
      <c r="D337" s="110">
        <v>1.6023574873220339</v>
      </c>
      <c r="E337" s="61">
        <f t="shared" si="184"/>
        <v>0</v>
      </c>
      <c r="F337" s="61">
        <f t="shared" si="185"/>
        <v>0</v>
      </c>
      <c r="G337" s="61">
        <f t="shared" si="186"/>
        <v>0</v>
      </c>
      <c r="H337" s="61">
        <f t="shared" si="187"/>
        <v>0</v>
      </c>
      <c r="I337" s="61">
        <f t="shared" si="211"/>
        <v>0</v>
      </c>
      <c r="J337" s="61">
        <f t="shared" si="198"/>
        <v>0</v>
      </c>
      <c r="K337" s="61">
        <v>0</v>
      </c>
      <c r="L337" s="61">
        <v>0</v>
      </c>
      <c r="M337" s="61">
        <v>0</v>
      </c>
      <c r="N337" s="61">
        <v>0</v>
      </c>
      <c r="O337" s="61">
        <f t="shared" si="220"/>
        <v>0</v>
      </c>
      <c r="P337" s="61">
        <v>0</v>
      </c>
      <c r="Q337" s="61">
        <v>0</v>
      </c>
      <c r="R337" s="61">
        <v>0</v>
      </c>
      <c r="S337" s="61">
        <v>0</v>
      </c>
      <c r="T337" s="62">
        <f t="shared" si="218"/>
        <v>0</v>
      </c>
      <c r="U337" s="62">
        <v>0</v>
      </c>
      <c r="V337" s="62">
        <v>0</v>
      </c>
      <c r="W337" s="62">
        <v>0</v>
      </c>
      <c r="X337" s="62">
        <v>0</v>
      </c>
      <c r="Y337" s="62" t="s">
        <v>97</v>
      </c>
      <c r="Z337" s="62" t="s">
        <v>97</v>
      </c>
      <c r="AA337" s="62" t="s">
        <v>97</v>
      </c>
      <c r="AB337" s="62" t="s">
        <v>97</v>
      </c>
      <c r="AC337" s="62" t="s">
        <v>97</v>
      </c>
      <c r="AD337" s="61">
        <f t="shared" si="195"/>
        <v>1.335297906101695</v>
      </c>
      <c r="AE337" s="61">
        <f t="shared" si="189"/>
        <v>0</v>
      </c>
      <c r="AF337" s="61">
        <f t="shared" si="189"/>
        <v>0</v>
      </c>
      <c r="AG337" s="61">
        <f t="shared" si="189"/>
        <v>0</v>
      </c>
      <c r="AH337" s="61">
        <f t="shared" si="188"/>
        <v>0</v>
      </c>
      <c r="AI337" s="61">
        <f t="shared" si="188"/>
        <v>0</v>
      </c>
      <c r="AJ337" s="61">
        <f t="shared" si="199"/>
        <v>0</v>
      </c>
      <c r="AK337" s="61">
        <v>0</v>
      </c>
      <c r="AL337" s="61">
        <v>0</v>
      </c>
      <c r="AM337" s="61">
        <v>0</v>
      </c>
      <c r="AN337" s="61">
        <v>0</v>
      </c>
      <c r="AO337" s="62">
        <f t="shared" si="221"/>
        <v>0</v>
      </c>
      <c r="AP337" s="62">
        <v>0</v>
      </c>
      <c r="AQ337" s="62">
        <v>0</v>
      </c>
      <c r="AR337" s="62">
        <v>0</v>
      </c>
      <c r="AS337" s="62">
        <v>0</v>
      </c>
      <c r="AT337" s="97">
        <f t="shared" si="219"/>
        <v>0</v>
      </c>
      <c r="AU337" s="62">
        <v>0</v>
      </c>
      <c r="AV337" s="62">
        <v>0</v>
      </c>
      <c r="AW337" s="62">
        <v>0</v>
      </c>
      <c r="AX337" s="62">
        <v>0</v>
      </c>
      <c r="AY337" s="62" t="s">
        <v>97</v>
      </c>
      <c r="AZ337" s="62" t="s">
        <v>97</v>
      </c>
      <c r="BA337" s="62" t="s">
        <v>97</v>
      </c>
      <c r="BB337" s="62" t="s">
        <v>97</v>
      </c>
      <c r="BC337" s="62" t="s">
        <v>97</v>
      </c>
    </row>
    <row r="338" spans="1:55" ht="31.5" customHeight="1" x14ac:dyDescent="0.25">
      <c r="A338" s="57" t="s">
        <v>67</v>
      </c>
      <c r="B338" s="58" t="s">
        <v>352</v>
      </c>
      <c r="C338" s="59" t="s">
        <v>353</v>
      </c>
      <c r="D338" s="110">
        <v>3.8180500080000002</v>
      </c>
      <c r="E338" s="61">
        <f t="shared" si="184"/>
        <v>2.9212319999999997E-3</v>
      </c>
      <c r="F338" s="61">
        <f t="shared" si="185"/>
        <v>2.9212319999999997E-3</v>
      </c>
      <c r="G338" s="61">
        <f t="shared" si="186"/>
        <v>0</v>
      </c>
      <c r="H338" s="61">
        <f t="shared" si="187"/>
        <v>0</v>
      </c>
      <c r="I338" s="61">
        <f t="shared" si="211"/>
        <v>0</v>
      </c>
      <c r="J338" s="61">
        <f t="shared" si="198"/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f t="shared" si="220"/>
        <v>2.9212319999999997E-3</v>
      </c>
      <c r="P338" s="61">
        <v>2.9212319999999997E-3</v>
      </c>
      <c r="Q338" s="61">
        <v>0</v>
      </c>
      <c r="R338" s="61">
        <v>0</v>
      </c>
      <c r="S338" s="61">
        <v>0</v>
      </c>
      <c r="T338" s="62">
        <f t="shared" si="218"/>
        <v>0</v>
      </c>
      <c r="U338" s="62">
        <v>0</v>
      </c>
      <c r="V338" s="62">
        <v>0</v>
      </c>
      <c r="W338" s="62">
        <v>0</v>
      </c>
      <c r="X338" s="62">
        <v>0</v>
      </c>
      <c r="Y338" s="62" t="s">
        <v>97</v>
      </c>
      <c r="Z338" s="62" t="s">
        <v>97</v>
      </c>
      <c r="AA338" s="62" t="s">
        <v>97</v>
      </c>
      <c r="AB338" s="62" t="s">
        <v>97</v>
      </c>
      <c r="AC338" s="62" t="s">
        <v>97</v>
      </c>
      <c r="AD338" s="61">
        <f t="shared" si="195"/>
        <v>3.1817083400000001</v>
      </c>
      <c r="AE338" s="61">
        <f t="shared" si="189"/>
        <v>0</v>
      </c>
      <c r="AF338" s="61">
        <f t="shared" si="189"/>
        <v>0</v>
      </c>
      <c r="AG338" s="61">
        <f t="shared" si="189"/>
        <v>0</v>
      </c>
      <c r="AH338" s="61">
        <f t="shared" si="188"/>
        <v>0</v>
      </c>
      <c r="AI338" s="61">
        <f t="shared" si="188"/>
        <v>0</v>
      </c>
      <c r="AJ338" s="61">
        <f t="shared" si="199"/>
        <v>0</v>
      </c>
      <c r="AK338" s="61">
        <v>0</v>
      </c>
      <c r="AL338" s="61">
        <v>0</v>
      </c>
      <c r="AM338" s="61">
        <v>0</v>
      </c>
      <c r="AN338" s="61">
        <v>0</v>
      </c>
      <c r="AO338" s="62">
        <f t="shared" si="221"/>
        <v>0</v>
      </c>
      <c r="AP338" s="62">
        <v>0</v>
      </c>
      <c r="AQ338" s="62">
        <v>0</v>
      </c>
      <c r="AR338" s="62">
        <v>0</v>
      </c>
      <c r="AS338" s="62">
        <v>0</v>
      </c>
      <c r="AT338" s="97">
        <f t="shared" si="219"/>
        <v>0</v>
      </c>
      <c r="AU338" s="62">
        <v>0</v>
      </c>
      <c r="AV338" s="62">
        <v>0</v>
      </c>
      <c r="AW338" s="62">
        <v>0</v>
      </c>
      <c r="AX338" s="62">
        <v>0</v>
      </c>
      <c r="AY338" s="62" t="s">
        <v>97</v>
      </c>
      <c r="AZ338" s="62" t="s">
        <v>97</v>
      </c>
      <c r="BA338" s="62" t="s">
        <v>97</v>
      </c>
      <c r="BB338" s="62" t="s">
        <v>97</v>
      </c>
      <c r="BC338" s="62" t="s">
        <v>97</v>
      </c>
    </row>
    <row r="339" spans="1:55" ht="31.5" customHeight="1" x14ac:dyDescent="0.25">
      <c r="A339" s="57" t="s">
        <v>67</v>
      </c>
      <c r="B339" s="58" t="s">
        <v>354</v>
      </c>
      <c r="C339" s="59" t="s">
        <v>355</v>
      </c>
      <c r="D339" s="110">
        <v>0.89285377830508494</v>
      </c>
      <c r="E339" s="61">
        <f t="shared" si="184"/>
        <v>0.22670129999999999</v>
      </c>
      <c r="F339" s="61">
        <f t="shared" si="185"/>
        <v>0</v>
      </c>
      <c r="G339" s="61">
        <f t="shared" si="186"/>
        <v>5.6855375999999999E-2</v>
      </c>
      <c r="H339" s="61">
        <f t="shared" si="187"/>
        <v>0.16984592400000001</v>
      </c>
      <c r="I339" s="61">
        <f t="shared" si="211"/>
        <v>0</v>
      </c>
      <c r="J339" s="61">
        <f t="shared" si="198"/>
        <v>0</v>
      </c>
      <c r="K339" s="61">
        <v>0</v>
      </c>
      <c r="L339" s="61">
        <v>0</v>
      </c>
      <c r="M339" s="61">
        <v>0</v>
      </c>
      <c r="N339" s="61">
        <v>0</v>
      </c>
      <c r="O339" s="61">
        <f t="shared" si="220"/>
        <v>0.22670129999999999</v>
      </c>
      <c r="P339" s="61">
        <v>0</v>
      </c>
      <c r="Q339" s="61">
        <v>5.6855375999999999E-2</v>
      </c>
      <c r="R339" s="61">
        <v>0.16984592400000001</v>
      </c>
      <c r="S339" s="61">
        <v>0</v>
      </c>
      <c r="T339" s="62">
        <f t="shared" si="218"/>
        <v>0</v>
      </c>
      <c r="U339" s="62">
        <v>0</v>
      </c>
      <c r="V339" s="62">
        <v>0</v>
      </c>
      <c r="W339" s="62">
        <v>0</v>
      </c>
      <c r="X339" s="62">
        <v>0</v>
      </c>
      <c r="Y339" s="62" t="s">
        <v>97</v>
      </c>
      <c r="Z339" s="62" t="s">
        <v>97</v>
      </c>
      <c r="AA339" s="62" t="s">
        <v>97</v>
      </c>
      <c r="AB339" s="62" t="s">
        <v>97</v>
      </c>
      <c r="AC339" s="62" t="s">
        <v>97</v>
      </c>
      <c r="AD339" s="61">
        <f t="shared" si="195"/>
        <v>0.74404481525423749</v>
      </c>
      <c r="AE339" s="61">
        <f t="shared" si="189"/>
        <v>0.18891775000000002</v>
      </c>
      <c r="AF339" s="61">
        <f t="shared" si="189"/>
        <v>0</v>
      </c>
      <c r="AG339" s="61">
        <f t="shared" si="189"/>
        <v>4.7379480000000002E-2</v>
      </c>
      <c r="AH339" s="61">
        <f t="shared" si="188"/>
        <v>0.14153827000000002</v>
      </c>
      <c r="AI339" s="61">
        <f t="shared" si="188"/>
        <v>0</v>
      </c>
      <c r="AJ339" s="61">
        <f t="shared" si="199"/>
        <v>0</v>
      </c>
      <c r="AK339" s="61">
        <v>0</v>
      </c>
      <c r="AL339" s="61">
        <v>0</v>
      </c>
      <c r="AM339" s="61">
        <v>0</v>
      </c>
      <c r="AN339" s="61">
        <v>0</v>
      </c>
      <c r="AO339" s="62">
        <f t="shared" si="221"/>
        <v>0.18891775000000002</v>
      </c>
      <c r="AP339" s="62">
        <v>0</v>
      </c>
      <c r="AQ339" s="62">
        <f>0.056855376/1.2</f>
        <v>4.7379480000000002E-2</v>
      </c>
      <c r="AR339" s="62">
        <f>0.169845924/1.2</f>
        <v>0.14153827000000002</v>
      </c>
      <c r="AS339" s="62">
        <v>0</v>
      </c>
      <c r="AT339" s="97">
        <f t="shared" si="219"/>
        <v>0</v>
      </c>
      <c r="AU339" s="62">
        <v>0</v>
      </c>
      <c r="AV339" s="62">
        <v>0</v>
      </c>
      <c r="AW339" s="62">
        <v>0</v>
      </c>
      <c r="AX339" s="62">
        <v>0</v>
      </c>
      <c r="AY339" s="62" t="s">
        <v>97</v>
      </c>
      <c r="AZ339" s="62" t="s">
        <v>97</v>
      </c>
      <c r="BA339" s="62" t="s">
        <v>97</v>
      </c>
      <c r="BB339" s="62" t="s">
        <v>97</v>
      </c>
      <c r="BC339" s="62" t="s">
        <v>97</v>
      </c>
    </row>
    <row r="340" spans="1:55" ht="31.5" customHeight="1" x14ac:dyDescent="0.25">
      <c r="A340" s="57" t="s">
        <v>67</v>
      </c>
      <c r="B340" s="58" t="s">
        <v>356</v>
      </c>
      <c r="C340" s="59" t="s">
        <v>357</v>
      </c>
      <c r="D340" s="110">
        <v>0.89285377830508494</v>
      </c>
      <c r="E340" s="61">
        <f t="shared" si="184"/>
        <v>0.68615907600000003</v>
      </c>
      <c r="F340" s="61">
        <f t="shared" si="185"/>
        <v>2.3812319999999996E-3</v>
      </c>
      <c r="G340" s="61">
        <f t="shared" si="186"/>
        <v>3.3159264000000001E-2</v>
      </c>
      <c r="H340" s="61">
        <f t="shared" si="187"/>
        <v>0.65061858000000006</v>
      </c>
      <c r="I340" s="61">
        <f t="shared" si="211"/>
        <v>0</v>
      </c>
      <c r="J340" s="61">
        <f t="shared" si="198"/>
        <v>2.3812319999999996E-3</v>
      </c>
      <c r="K340" s="61">
        <v>2.3812319999999996E-3</v>
      </c>
      <c r="L340" s="61">
        <v>0</v>
      </c>
      <c r="M340" s="61">
        <v>0</v>
      </c>
      <c r="N340" s="61">
        <v>0</v>
      </c>
      <c r="O340" s="61">
        <f t="shared" si="220"/>
        <v>0</v>
      </c>
      <c r="P340" s="61">
        <v>0</v>
      </c>
      <c r="Q340" s="61">
        <v>0</v>
      </c>
      <c r="R340" s="61">
        <v>0</v>
      </c>
      <c r="S340" s="61">
        <v>0</v>
      </c>
      <c r="T340" s="62">
        <f t="shared" si="218"/>
        <v>0.68377784400000008</v>
      </c>
      <c r="U340" s="62">
        <v>0</v>
      </c>
      <c r="V340" s="62">
        <v>3.3159264000000001E-2</v>
      </c>
      <c r="W340" s="62">
        <v>0.65061858000000006</v>
      </c>
      <c r="X340" s="62">
        <v>0</v>
      </c>
      <c r="Y340" s="62" t="s">
        <v>97</v>
      </c>
      <c r="Z340" s="62" t="s">
        <v>97</v>
      </c>
      <c r="AA340" s="62" t="s">
        <v>97</v>
      </c>
      <c r="AB340" s="62" t="s">
        <v>97</v>
      </c>
      <c r="AC340" s="62" t="s">
        <v>97</v>
      </c>
      <c r="AD340" s="61">
        <f t="shared" si="195"/>
        <v>0.74404481525423749</v>
      </c>
      <c r="AE340" s="61">
        <f t="shared" si="189"/>
        <v>0.58702223000000009</v>
      </c>
      <c r="AF340" s="61">
        <f t="shared" si="189"/>
        <v>1.7207360000000001E-2</v>
      </c>
      <c r="AG340" s="61">
        <f t="shared" si="189"/>
        <v>2.763272E-2</v>
      </c>
      <c r="AH340" s="61">
        <f t="shared" si="188"/>
        <v>0.54218215000000003</v>
      </c>
      <c r="AI340" s="61">
        <f t="shared" si="188"/>
        <v>0</v>
      </c>
      <c r="AJ340" s="61">
        <f t="shared" si="199"/>
        <v>0</v>
      </c>
      <c r="AK340" s="61">
        <v>0</v>
      </c>
      <c r="AL340" s="61">
        <v>0</v>
      </c>
      <c r="AM340" s="61">
        <v>0</v>
      </c>
      <c r="AN340" s="61">
        <v>0</v>
      </c>
      <c r="AO340" s="62">
        <f t="shared" si="221"/>
        <v>0</v>
      </c>
      <c r="AP340" s="62">
        <v>0</v>
      </c>
      <c r="AQ340" s="62">
        <v>0</v>
      </c>
      <c r="AR340" s="62">
        <v>0</v>
      </c>
      <c r="AS340" s="62">
        <v>0</v>
      </c>
      <c r="AT340" s="97">
        <f t="shared" si="219"/>
        <v>0.58702223000000009</v>
      </c>
      <c r="AU340" s="62">
        <f>17.20736/1000</f>
        <v>1.7207360000000001E-2</v>
      </c>
      <c r="AV340" s="62">
        <v>2.763272E-2</v>
      </c>
      <c r="AW340" s="62">
        <v>0.54218215000000003</v>
      </c>
      <c r="AX340" s="62">
        <v>0</v>
      </c>
      <c r="AY340" s="62" t="s">
        <v>97</v>
      </c>
      <c r="AZ340" s="62" t="s">
        <v>97</v>
      </c>
      <c r="BA340" s="62" t="s">
        <v>97</v>
      </c>
      <c r="BB340" s="62" t="s">
        <v>97</v>
      </c>
      <c r="BC340" s="62" t="s">
        <v>97</v>
      </c>
    </row>
    <row r="341" spans="1:55" ht="31.5" customHeight="1" x14ac:dyDescent="0.25">
      <c r="A341" s="57" t="s">
        <v>67</v>
      </c>
      <c r="B341" s="58" t="s">
        <v>358</v>
      </c>
      <c r="C341" s="59" t="s">
        <v>359</v>
      </c>
      <c r="D341" s="110">
        <v>0.89285377830508494</v>
      </c>
      <c r="E341" s="61">
        <f t="shared" si="184"/>
        <v>1.1039264039999999</v>
      </c>
      <c r="F341" s="61">
        <f t="shared" si="185"/>
        <v>0</v>
      </c>
      <c r="G341" s="61">
        <f t="shared" si="186"/>
        <v>3.8840880000000001E-2</v>
      </c>
      <c r="H341" s="61">
        <f t="shared" si="187"/>
        <v>1.0650855239999999</v>
      </c>
      <c r="I341" s="61">
        <f t="shared" si="211"/>
        <v>0</v>
      </c>
      <c r="J341" s="61">
        <f t="shared" si="198"/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f t="shared" si="220"/>
        <v>0</v>
      </c>
      <c r="P341" s="61">
        <v>0</v>
      </c>
      <c r="Q341" s="61">
        <v>0</v>
      </c>
      <c r="R341" s="61">
        <v>0</v>
      </c>
      <c r="S341" s="61">
        <v>0</v>
      </c>
      <c r="T341" s="62">
        <f t="shared" si="218"/>
        <v>1.1039264039999999</v>
      </c>
      <c r="U341" s="62">
        <v>0</v>
      </c>
      <c r="V341" s="62">
        <v>3.8840880000000001E-2</v>
      </c>
      <c r="W341" s="62">
        <v>1.0650855239999999</v>
      </c>
      <c r="X341" s="62">
        <v>0</v>
      </c>
      <c r="Y341" s="62" t="s">
        <v>97</v>
      </c>
      <c r="Z341" s="62" t="s">
        <v>97</v>
      </c>
      <c r="AA341" s="62" t="s">
        <v>97</v>
      </c>
      <c r="AB341" s="62" t="s">
        <v>97</v>
      </c>
      <c r="AC341" s="62" t="s">
        <v>97</v>
      </c>
      <c r="AD341" s="61">
        <f t="shared" si="195"/>
        <v>0.74404481525423749</v>
      </c>
      <c r="AE341" s="61">
        <f t="shared" si="189"/>
        <v>0.93499367</v>
      </c>
      <c r="AF341" s="61">
        <f t="shared" si="189"/>
        <v>1.5054999999999999E-2</v>
      </c>
      <c r="AG341" s="61">
        <f t="shared" si="189"/>
        <v>3.2367400000000005E-2</v>
      </c>
      <c r="AH341" s="61">
        <f t="shared" si="188"/>
        <v>0.88757127000000002</v>
      </c>
      <c r="AI341" s="61">
        <f t="shared" si="188"/>
        <v>0</v>
      </c>
      <c r="AJ341" s="61">
        <f t="shared" si="199"/>
        <v>0</v>
      </c>
      <c r="AK341" s="61">
        <v>0</v>
      </c>
      <c r="AL341" s="61">
        <v>0</v>
      </c>
      <c r="AM341" s="61">
        <v>0</v>
      </c>
      <c r="AN341" s="61">
        <v>0</v>
      </c>
      <c r="AO341" s="62">
        <f t="shared" si="221"/>
        <v>0</v>
      </c>
      <c r="AP341" s="62">
        <v>0</v>
      </c>
      <c r="AQ341" s="62">
        <v>0</v>
      </c>
      <c r="AR341" s="62">
        <v>0</v>
      </c>
      <c r="AS341" s="62">
        <v>0</v>
      </c>
      <c r="AT341" s="97">
        <f t="shared" si="219"/>
        <v>0.93499367</v>
      </c>
      <c r="AU341" s="62">
        <f>15.055/1000</f>
        <v>1.5054999999999999E-2</v>
      </c>
      <c r="AV341" s="62">
        <v>3.2367400000000005E-2</v>
      </c>
      <c r="AW341" s="62">
        <v>0.88757127000000002</v>
      </c>
      <c r="AX341" s="62">
        <v>0</v>
      </c>
      <c r="AY341" s="62" t="s">
        <v>97</v>
      </c>
      <c r="AZ341" s="62" t="s">
        <v>97</v>
      </c>
      <c r="BA341" s="62" t="s">
        <v>97</v>
      </c>
      <c r="BB341" s="62" t="s">
        <v>97</v>
      </c>
      <c r="BC341" s="62" t="s">
        <v>97</v>
      </c>
    </row>
    <row r="342" spans="1:55" ht="31.5" customHeight="1" x14ac:dyDescent="0.25">
      <c r="A342" s="57" t="s">
        <v>67</v>
      </c>
      <c r="B342" s="58" t="s">
        <v>360</v>
      </c>
      <c r="C342" s="59" t="s">
        <v>361</v>
      </c>
      <c r="D342" s="110">
        <v>1.1087001579661018</v>
      </c>
      <c r="E342" s="61">
        <f t="shared" si="184"/>
        <v>0.84399303599999997</v>
      </c>
      <c r="F342" s="61">
        <f t="shared" si="185"/>
        <v>3.4012320000000001E-3</v>
      </c>
      <c r="G342" s="61">
        <f t="shared" si="186"/>
        <v>6.5657711999999993E-2</v>
      </c>
      <c r="H342" s="61">
        <f t="shared" si="187"/>
        <v>0.77493409199999996</v>
      </c>
      <c r="I342" s="61">
        <f t="shared" si="211"/>
        <v>0</v>
      </c>
      <c r="J342" s="61">
        <f t="shared" si="198"/>
        <v>3.4012320000000001E-3</v>
      </c>
      <c r="K342" s="61">
        <v>3.4012320000000001E-3</v>
      </c>
      <c r="L342" s="61">
        <v>0</v>
      </c>
      <c r="M342" s="61">
        <v>0</v>
      </c>
      <c r="N342" s="61">
        <v>0</v>
      </c>
      <c r="O342" s="61">
        <f t="shared" si="220"/>
        <v>0</v>
      </c>
      <c r="P342" s="61">
        <v>0</v>
      </c>
      <c r="Q342" s="61">
        <v>0</v>
      </c>
      <c r="R342" s="61">
        <v>0</v>
      </c>
      <c r="S342" s="61">
        <v>0</v>
      </c>
      <c r="T342" s="62">
        <f t="shared" si="218"/>
        <v>0.840591804</v>
      </c>
      <c r="U342" s="62">
        <v>0</v>
      </c>
      <c r="V342" s="62">
        <v>6.5657711999999993E-2</v>
      </c>
      <c r="W342" s="62">
        <v>0.77493409199999996</v>
      </c>
      <c r="X342" s="62">
        <v>0</v>
      </c>
      <c r="Y342" s="62" t="s">
        <v>97</v>
      </c>
      <c r="Z342" s="62" t="s">
        <v>97</v>
      </c>
      <c r="AA342" s="62" t="s">
        <v>97</v>
      </c>
      <c r="AB342" s="62" t="s">
        <v>97</v>
      </c>
      <c r="AC342" s="62" t="s">
        <v>97</v>
      </c>
      <c r="AD342" s="61">
        <f t="shared" si="195"/>
        <v>0.92391679830508489</v>
      </c>
      <c r="AE342" s="61">
        <f t="shared" si="189"/>
        <v>0.71852953000000008</v>
      </c>
      <c r="AF342" s="61">
        <f t="shared" si="189"/>
        <v>1.8036359999999998E-2</v>
      </c>
      <c r="AG342" s="61">
        <f t="shared" si="189"/>
        <v>5.4714760000000001E-2</v>
      </c>
      <c r="AH342" s="61">
        <f t="shared" si="188"/>
        <v>0.64577841000000002</v>
      </c>
      <c r="AI342" s="61">
        <f t="shared" si="188"/>
        <v>0</v>
      </c>
      <c r="AJ342" s="61">
        <f t="shared" si="199"/>
        <v>0</v>
      </c>
      <c r="AK342" s="61">
        <v>0</v>
      </c>
      <c r="AL342" s="61">
        <v>0</v>
      </c>
      <c r="AM342" s="61">
        <v>0</v>
      </c>
      <c r="AN342" s="61">
        <v>0</v>
      </c>
      <c r="AO342" s="62">
        <f t="shared" si="221"/>
        <v>0</v>
      </c>
      <c r="AP342" s="62">
        <v>0</v>
      </c>
      <c r="AQ342" s="62">
        <v>0</v>
      </c>
      <c r="AR342" s="62">
        <v>0</v>
      </c>
      <c r="AS342" s="62">
        <v>0</v>
      </c>
      <c r="AT342" s="97">
        <f t="shared" si="219"/>
        <v>0.71852953000000008</v>
      </c>
      <c r="AU342" s="62">
        <f>18.03636/1000</f>
        <v>1.8036359999999998E-2</v>
      </c>
      <c r="AV342" s="62">
        <v>5.4714760000000001E-2</v>
      </c>
      <c r="AW342" s="62">
        <v>0.64577841000000002</v>
      </c>
      <c r="AX342" s="62">
        <v>0</v>
      </c>
      <c r="AY342" s="62" t="s">
        <v>97</v>
      </c>
      <c r="AZ342" s="62" t="s">
        <v>97</v>
      </c>
      <c r="BA342" s="62" t="s">
        <v>97</v>
      </c>
      <c r="BB342" s="62" t="s">
        <v>97</v>
      </c>
      <c r="BC342" s="62" t="s">
        <v>97</v>
      </c>
    </row>
    <row r="343" spans="1:55" ht="37.5" customHeight="1" x14ac:dyDescent="0.25">
      <c r="A343" s="57" t="s">
        <v>67</v>
      </c>
      <c r="B343" s="58" t="s">
        <v>363</v>
      </c>
      <c r="C343" s="59" t="s">
        <v>364</v>
      </c>
      <c r="D343" s="110">
        <v>1.4369650873220339</v>
      </c>
      <c r="E343" s="61">
        <f t="shared" si="184"/>
        <v>0</v>
      </c>
      <c r="F343" s="61">
        <f t="shared" si="185"/>
        <v>0</v>
      </c>
      <c r="G343" s="61">
        <f t="shared" si="186"/>
        <v>0</v>
      </c>
      <c r="H343" s="61">
        <f t="shared" si="187"/>
        <v>0</v>
      </c>
      <c r="I343" s="61">
        <f t="shared" si="211"/>
        <v>0</v>
      </c>
      <c r="J343" s="61">
        <f t="shared" si="198"/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f t="shared" si="220"/>
        <v>0</v>
      </c>
      <c r="P343" s="61">
        <v>0</v>
      </c>
      <c r="Q343" s="61">
        <v>0</v>
      </c>
      <c r="R343" s="61">
        <v>0</v>
      </c>
      <c r="S343" s="61">
        <v>0</v>
      </c>
      <c r="T343" s="62">
        <f t="shared" si="218"/>
        <v>0</v>
      </c>
      <c r="U343" s="62">
        <v>0</v>
      </c>
      <c r="V343" s="62">
        <v>0</v>
      </c>
      <c r="W343" s="62">
        <v>0</v>
      </c>
      <c r="X343" s="62">
        <v>0</v>
      </c>
      <c r="Y343" s="62" t="s">
        <v>97</v>
      </c>
      <c r="Z343" s="62" t="s">
        <v>97</v>
      </c>
      <c r="AA343" s="62" t="s">
        <v>97</v>
      </c>
      <c r="AB343" s="62" t="s">
        <v>97</v>
      </c>
      <c r="AC343" s="62" t="s">
        <v>97</v>
      </c>
      <c r="AD343" s="61">
        <f t="shared" si="195"/>
        <v>1.197470906101695</v>
      </c>
      <c r="AE343" s="61">
        <f t="shared" si="189"/>
        <v>0</v>
      </c>
      <c r="AF343" s="61">
        <f t="shared" si="189"/>
        <v>0</v>
      </c>
      <c r="AG343" s="61">
        <f t="shared" si="189"/>
        <v>0</v>
      </c>
      <c r="AH343" s="61">
        <f t="shared" si="188"/>
        <v>0</v>
      </c>
      <c r="AI343" s="61">
        <f t="shared" si="188"/>
        <v>0</v>
      </c>
      <c r="AJ343" s="61">
        <f t="shared" si="199"/>
        <v>0</v>
      </c>
      <c r="AK343" s="61">
        <v>0</v>
      </c>
      <c r="AL343" s="61">
        <v>0</v>
      </c>
      <c r="AM343" s="61">
        <v>0</v>
      </c>
      <c r="AN343" s="61">
        <v>0</v>
      </c>
      <c r="AO343" s="62">
        <f t="shared" si="221"/>
        <v>0</v>
      </c>
      <c r="AP343" s="62">
        <v>0</v>
      </c>
      <c r="AQ343" s="62">
        <v>0</v>
      </c>
      <c r="AR343" s="62">
        <v>0</v>
      </c>
      <c r="AS343" s="62">
        <v>0</v>
      </c>
      <c r="AT343" s="97">
        <f t="shared" si="219"/>
        <v>0</v>
      </c>
      <c r="AU343" s="62">
        <v>0</v>
      </c>
      <c r="AV343" s="62">
        <v>0</v>
      </c>
      <c r="AW343" s="62">
        <v>0</v>
      </c>
      <c r="AX343" s="62">
        <v>0</v>
      </c>
      <c r="AY343" s="62" t="s">
        <v>97</v>
      </c>
      <c r="AZ343" s="62" t="s">
        <v>97</v>
      </c>
      <c r="BA343" s="62" t="s">
        <v>97</v>
      </c>
      <c r="BB343" s="62" t="s">
        <v>97</v>
      </c>
      <c r="BC343" s="62" t="s">
        <v>97</v>
      </c>
    </row>
    <row r="344" spans="1:55" ht="37.5" customHeight="1" x14ac:dyDescent="0.25">
      <c r="A344" s="57" t="s">
        <v>67</v>
      </c>
      <c r="B344" s="58" t="s">
        <v>365</v>
      </c>
      <c r="C344" s="59" t="s">
        <v>343</v>
      </c>
      <c r="D344" s="110">
        <v>1.327445676</v>
      </c>
      <c r="E344" s="61">
        <f t="shared" si="184"/>
        <v>0.64278327600000007</v>
      </c>
      <c r="F344" s="61">
        <f t="shared" si="185"/>
        <v>0</v>
      </c>
      <c r="G344" s="61">
        <f t="shared" si="186"/>
        <v>0.137265684</v>
      </c>
      <c r="H344" s="61">
        <f t="shared" si="187"/>
        <v>0.50551759200000002</v>
      </c>
      <c r="I344" s="61">
        <f t="shared" si="211"/>
        <v>0</v>
      </c>
      <c r="J344" s="61">
        <f t="shared" si="198"/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f t="shared" si="220"/>
        <v>0.64278327600000007</v>
      </c>
      <c r="P344" s="61">
        <v>0</v>
      </c>
      <c r="Q344" s="61">
        <v>0.137265684</v>
      </c>
      <c r="R344" s="61">
        <v>0.50551759200000002</v>
      </c>
      <c r="S344" s="61">
        <v>0</v>
      </c>
      <c r="T344" s="62">
        <f t="shared" si="218"/>
        <v>0</v>
      </c>
      <c r="U344" s="62">
        <v>0</v>
      </c>
      <c r="V344" s="62">
        <v>0</v>
      </c>
      <c r="W344" s="62">
        <v>0</v>
      </c>
      <c r="X344" s="62">
        <v>0</v>
      </c>
      <c r="Y344" s="62" t="s">
        <v>97</v>
      </c>
      <c r="Z344" s="62" t="s">
        <v>97</v>
      </c>
      <c r="AA344" s="62" t="s">
        <v>97</v>
      </c>
      <c r="AB344" s="62" t="s">
        <v>97</v>
      </c>
      <c r="AC344" s="62" t="s">
        <v>97</v>
      </c>
      <c r="AD344" s="61">
        <f t="shared" ref="AD344:AD369" si="222">D344/1.2</f>
        <v>1.10620473</v>
      </c>
      <c r="AE344" s="61">
        <f t="shared" si="189"/>
        <v>0.56568319</v>
      </c>
      <c r="AF344" s="61">
        <f t="shared" si="189"/>
        <v>3.0030460000000002E-2</v>
      </c>
      <c r="AG344" s="61">
        <f t="shared" si="189"/>
        <v>0.11438807000000001</v>
      </c>
      <c r="AH344" s="61">
        <f t="shared" si="188"/>
        <v>0.42126466000000001</v>
      </c>
      <c r="AI344" s="61">
        <f t="shared" si="188"/>
        <v>0</v>
      </c>
      <c r="AJ344" s="61">
        <f t="shared" si="199"/>
        <v>0</v>
      </c>
      <c r="AK344" s="61">
        <v>0</v>
      </c>
      <c r="AL344" s="61">
        <v>0</v>
      </c>
      <c r="AM344" s="61">
        <v>0</v>
      </c>
      <c r="AN344" s="61">
        <v>0</v>
      </c>
      <c r="AO344" s="62">
        <f t="shared" si="221"/>
        <v>0.56568319</v>
      </c>
      <c r="AP344" s="62">
        <f>0.036036552/1.2</f>
        <v>3.0030460000000002E-2</v>
      </c>
      <c r="AQ344" s="62">
        <f>0.137265684/1.2</f>
        <v>0.11438807000000001</v>
      </c>
      <c r="AR344" s="62">
        <f>0.505517592/1.2</f>
        <v>0.42126466000000001</v>
      </c>
      <c r="AS344" s="62">
        <v>0</v>
      </c>
      <c r="AT344" s="97">
        <f t="shared" si="219"/>
        <v>0</v>
      </c>
      <c r="AU344" s="62">
        <v>0</v>
      </c>
      <c r="AV344" s="62">
        <v>0</v>
      </c>
      <c r="AW344" s="62">
        <v>0</v>
      </c>
      <c r="AX344" s="62">
        <v>0</v>
      </c>
      <c r="AY344" s="62" t="s">
        <v>97</v>
      </c>
      <c r="AZ344" s="62" t="s">
        <v>97</v>
      </c>
      <c r="BA344" s="62" t="s">
        <v>97</v>
      </c>
      <c r="BB344" s="62" t="s">
        <v>97</v>
      </c>
      <c r="BC344" s="62" t="s">
        <v>97</v>
      </c>
    </row>
    <row r="345" spans="1:55" ht="27" customHeight="1" x14ac:dyDescent="0.25">
      <c r="A345" s="57" t="s">
        <v>67</v>
      </c>
      <c r="B345" s="58" t="s">
        <v>366</v>
      </c>
      <c r="C345" s="59" t="s">
        <v>345</v>
      </c>
      <c r="D345" s="110">
        <v>4.5092570797244909</v>
      </c>
      <c r="E345" s="61">
        <f t="shared" si="184"/>
        <v>0</v>
      </c>
      <c r="F345" s="61">
        <f t="shared" si="185"/>
        <v>0</v>
      </c>
      <c r="G345" s="61">
        <f t="shared" si="186"/>
        <v>0</v>
      </c>
      <c r="H345" s="61">
        <f t="shared" si="187"/>
        <v>0</v>
      </c>
      <c r="I345" s="61">
        <f t="shared" si="211"/>
        <v>0</v>
      </c>
      <c r="J345" s="61">
        <f t="shared" si="198"/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f t="shared" si="220"/>
        <v>0</v>
      </c>
      <c r="P345" s="61">
        <v>0</v>
      </c>
      <c r="Q345" s="61">
        <v>0</v>
      </c>
      <c r="R345" s="61">
        <v>0</v>
      </c>
      <c r="S345" s="61">
        <v>0</v>
      </c>
      <c r="T345" s="62">
        <f t="shared" si="218"/>
        <v>0</v>
      </c>
      <c r="U345" s="62">
        <v>0</v>
      </c>
      <c r="V345" s="62">
        <v>0</v>
      </c>
      <c r="W345" s="62">
        <v>0</v>
      </c>
      <c r="X345" s="62">
        <v>0</v>
      </c>
      <c r="Y345" s="62" t="s">
        <v>97</v>
      </c>
      <c r="Z345" s="62" t="s">
        <v>97</v>
      </c>
      <c r="AA345" s="62" t="s">
        <v>97</v>
      </c>
      <c r="AB345" s="62" t="s">
        <v>97</v>
      </c>
      <c r="AC345" s="62" t="s">
        <v>97</v>
      </c>
      <c r="AD345" s="61">
        <f t="shared" si="222"/>
        <v>3.7577142331037425</v>
      </c>
      <c r="AE345" s="61">
        <f t="shared" si="189"/>
        <v>0</v>
      </c>
      <c r="AF345" s="61">
        <f t="shared" si="189"/>
        <v>0</v>
      </c>
      <c r="AG345" s="61">
        <f t="shared" si="189"/>
        <v>0</v>
      </c>
      <c r="AH345" s="61">
        <f t="shared" si="188"/>
        <v>0</v>
      </c>
      <c r="AI345" s="61">
        <f t="shared" si="188"/>
        <v>0</v>
      </c>
      <c r="AJ345" s="61">
        <f t="shared" si="199"/>
        <v>0</v>
      </c>
      <c r="AK345" s="61">
        <v>0</v>
      </c>
      <c r="AL345" s="61">
        <v>0</v>
      </c>
      <c r="AM345" s="61">
        <v>0</v>
      </c>
      <c r="AN345" s="61">
        <v>0</v>
      </c>
      <c r="AO345" s="62">
        <f t="shared" si="221"/>
        <v>0</v>
      </c>
      <c r="AP345" s="62">
        <v>0</v>
      </c>
      <c r="AQ345" s="62">
        <v>0</v>
      </c>
      <c r="AR345" s="62">
        <v>0</v>
      </c>
      <c r="AS345" s="62">
        <v>0</v>
      </c>
      <c r="AT345" s="97">
        <f t="shared" si="219"/>
        <v>0</v>
      </c>
      <c r="AU345" s="62">
        <v>0</v>
      </c>
      <c r="AV345" s="62">
        <v>0</v>
      </c>
      <c r="AW345" s="62">
        <v>0</v>
      </c>
      <c r="AX345" s="62">
        <v>0</v>
      </c>
      <c r="AY345" s="62" t="s">
        <v>97</v>
      </c>
      <c r="AZ345" s="62" t="s">
        <v>97</v>
      </c>
      <c r="BA345" s="62" t="s">
        <v>97</v>
      </c>
      <c r="BB345" s="62" t="s">
        <v>97</v>
      </c>
      <c r="BC345" s="62" t="s">
        <v>97</v>
      </c>
    </row>
    <row r="346" spans="1:55" ht="27" customHeight="1" x14ac:dyDescent="0.25">
      <c r="A346" s="57" t="s">
        <v>67</v>
      </c>
      <c r="B346" s="15" t="s">
        <v>463</v>
      </c>
      <c r="C346" s="59" t="s">
        <v>347</v>
      </c>
      <c r="D346" s="110">
        <v>0</v>
      </c>
      <c r="E346" s="61">
        <f t="shared" si="184"/>
        <v>4.2646859999999995E-2</v>
      </c>
      <c r="F346" s="61">
        <f t="shared" si="185"/>
        <v>0</v>
      </c>
      <c r="G346" s="61">
        <f t="shared" si="186"/>
        <v>2.4589787999999998E-2</v>
      </c>
      <c r="H346" s="61">
        <f t="shared" si="187"/>
        <v>1.8057072E-2</v>
      </c>
      <c r="I346" s="61">
        <f t="shared" si="211"/>
        <v>0</v>
      </c>
      <c r="J346" s="61">
        <f t="shared" si="198"/>
        <v>4.2646859999999995E-2</v>
      </c>
      <c r="K346" s="61">
        <v>0</v>
      </c>
      <c r="L346" s="61">
        <v>2.4589787999999998E-2</v>
      </c>
      <c r="M346" s="61">
        <v>1.8057072E-2</v>
      </c>
      <c r="N346" s="61">
        <v>0</v>
      </c>
      <c r="O346" s="61">
        <f t="shared" si="220"/>
        <v>0</v>
      </c>
      <c r="P346" s="61">
        <v>0</v>
      </c>
      <c r="Q346" s="61">
        <v>0</v>
      </c>
      <c r="R346" s="61">
        <v>0</v>
      </c>
      <c r="S346" s="61">
        <v>0</v>
      </c>
      <c r="T346" s="62">
        <f t="shared" si="218"/>
        <v>0</v>
      </c>
      <c r="U346" s="62">
        <v>0</v>
      </c>
      <c r="V346" s="62">
        <v>0</v>
      </c>
      <c r="W346" s="62">
        <v>0</v>
      </c>
      <c r="X346" s="62">
        <v>0</v>
      </c>
      <c r="Y346" s="62" t="s">
        <v>97</v>
      </c>
      <c r="Z346" s="62" t="s">
        <v>97</v>
      </c>
      <c r="AA346" s="62" t="s">
        <v>97</v>
      </c>
      <c r="AB346" s="62" t="s">
        <v>97</v>
      </c>
      <c r="AC346" s="62" t="s">
        <v>97</v>
      </c>
      <c r="AD346" s="61">
        <f t="shared" si="222"/>
        <v>0</v>
      </c>
      <c r="AE346" s="61">
        <f t="shared" si="189"/>
        <v>3.5539050000000003E-2</v>
      </c>
      <c r="AF346" s="61">
        <f t="shared" si="189"/>
        <v>0</v>
      </c>
      <c r="AG346" s="61">
        <f t="shared" si="189"/>
        <v>2.0491489999999998E-2</v>
      </c>
      <c r="AH346" s="61">
        <f t="shared" si="188"/>
        <v>1.5047560000000001E-2</v>
      </c>
      <c r="AI346" s="61">
        <f t="shared" si="188"/>
        <v>0</v>
      </c>
      <c r="AJ346" s="61">
        <f t="shared" si="199"/>
        <v>3.5539050000000003E-2</v>
      </c>
      <c r="AK346" s="61">
        <v>0</v>
      </c>
      <c r="AL346" s="61">
        <v>2.0491489999999998E-2</v>
      </c>
      <c r="AM346" s="61">
        <v>1.5047560000000001E-2</v>
      </c>
      <c r="AN346" s="61">
        <v>0</v>
      </c>
      <c r="AO346" s="62">
        <f t="shared" si="221"/>
        <v>0</v>
      </c>
      <c r="AP346" s="62">
        <v>0</v>
      </c>
      <c r="AQ346" s="62">
        <v>0</v>
      </c>
      <c r="AR346" s="62">
        <v>0</v>
      </c>
      <c r="AS346" s="62">
        <v>0</v>
      </c>
      <c r="AT346" s="97">
        <f t="shared" si="219"/>
        <v>0</v>
      </c>
      <c r="AU346" s="62">
        <v>0</v>
      </c>
      <c r="AV346" s="62">
        <v>0</v>
      </c>
      <c r="AW346" s="62">
        <v>0</v>
      </c>
      <c r="AX346" s="62">
        <v>0</v>
      </c>
      <c r="AY346" s="62" t="s">
        <v>97</v>
      </c>
      <c r="AZ346" s="62" t="s">
        <v>97</v>
      </c>
      <c r="BA346" s="62" t="s">
        <v>97</v>
      </c>
      <c r="BB346" s="62" t="s">
        <v>97</v>
      </c>
      <c r="BC346" s="62" t="s">
        <v>97</v>
      </c>
    </row>
    <row r="347" spans="1:55" ht="35.25" customHeight="1" x14ac:dyDescent="0.25">
      <c r="A347" s="57" t="s">
        <v>67</v>
      </c>
      <c r="B347" s="15" t="s">
        <v>464</v>
      </c>
      <c r="C347" s="59" t="s">
        <v>349</v>
      </c>
      <c r="D347" s="110">
        <v>0</v>
      </c>
      <c r="E347" s="61">
        <f t="shared" si="184"/>
        <v>0.15825282000000002</v>
      </c>
      <c r="F347" s="61">
        <f t="shared" si="185"/>
        <v>3.6255888E-2</v>
      </c>
      <c r="G347" s="61">
        <f t="shared" si="186"/>
        <v>8.8317324000000003E-2</v>
      </c>
      <c r="H347" s="61">
        <f t="shared" si="187"/>
        <v>3.3679608E-2</v>
      </c>
      <c r="I347" s="61">
        <f t="shared" si="211"/>
        <v>0</v>
      </c>
      <c r="J347" s="61">
        <f t="shared" si="198"/>
        <v>0.15825282000000002</v>
      </c>
      <c r="K347" s="61">
        <v>3.6255888E-2</v>
      </c>
      <c r="L347" s="61">
        <v>8.8317324000000003E-2</v>
      </c>
      <c r="M347" s="61">
        <v>3.3679608E-2</v>
      </c>
      <c r="N347" s="61">
        <v>0</v>
      </c>
      <c r="O347" s="61">
        <f t="shared" si="220"/>
        <v>0</v>
      </c>
      <c r="P347" s="61">
        <v>0</v>
      </c>
      <c r="Q347" s="61">
        <v>0</v>
      </c>
      <c r="R347" s="61">
        <v>0</v>
      </c>
      <c r="S347" s="61">
        <v>0</v>
      </c>
      <c r="T347" s="62">
        <f t="shared" si="218"/>
        <v>0</v>
      </c>
      <c r="U347" s="62">
        <v>0</v>
      </c>
      <c r="V347" s="62">
        <v>0</v>
      </c>
      <c r="W347" s="62">
        <v>0</v>
      </c>
      <c r="X347" s="62">
        <v>0</v>
      </c>
      <c r="Y347" s="62" t="s">
        <v>97</v>
      </c>
      <c r="Z347" s="62" t="s">
        <v>97</v>
      </c>
      <c r="AA347" s="62" t="s">
        <v>97</v>
      </c>
      <c r="AB347" s="62" t="s">
        <v>97</v>
      </c>
      <c r="AC347" s="62" t="s">
        <v>97</v>
      </c>
      <c r="AD347" s="61">
        <f t="shared" si="222"/>
        <v>0</v>
      </c>
      <c r="AE347" s="61">
        <f t="shared" si="189"/>
        <v>0.13187735</v>
      </c>
      <c r="AF347" s="61">
        <f t="shared" si="189"/>
        <v>3.0213239999999999E-2</v>
      </c>
      <c r="AG347" s="61">
        <f t="shared" si="189"/>
        <v>7.3597769999999993E-2</v>
      </c>
      <c r="AH347" s="61">
        <f t="shared" si="188"/>
        <v>2.8066339999999999E-2</v>
      </c>
      <c r="AI347" s="61">
        <f t="shared" si="188"/>
        <v>0</v>
      </c>
      <c r="AJ347" s="61">
        <f t="shared" si="199"/>
        <v>0.13187735</v>
      </c>
      <c r="AK347" s="61">
        <v>3.0213239999999999E-2</v>
      </c>
      <c r="AL347" s="61">
        <v>7.3597769999999993E-2</v>
      </c>
      <c r="AM347" s="61">
        <v>2.8066339999999999E-2</v>
      </c>
      <c r="AN347" s="61">
        <v>0</v>
      </c>
      <c r="AO347" s="62">
        <f t="shared" si="221"/>
        <v>0</v>
      </c>
      <c r="AP347" s="62">
        <v>0</v>
      </c>
      <c r="AQ347" s="62">
        <v>0</v>
      </c>
      <c r="AR347" s="62">
        <v>0</v>
      </c>
      <c r="AS347" s="62">
        <v>0</v>
      </c>
      <c r="AT347" s="97">
        <f t="shared" si="219"/>
        <v>0</v>
      </c>
      <c r="AU347" s="62">
        <v>0</v>
      </c>
      <c r="AV347" s="62">
        <v>0</v>
      </c>
      <c r="AW347" s="62">
        <v>0</v>
      </c>
      <c r="AX347" s="62">
        <v>0</v>
      </c>
      <c r="AY347" s="62" t="s">
        <v>97</v>
      </c>
      <c r="AZ347" s="62" t="s">
        <v>97</v>
      </c>
      <c r="BA347" s="62" t="s">
        <v>97</v>
      </c>
      <c r="BB347" s="62" t="s">
        <v>97</v>
      </c>
      <c r="BC347" s="62" t="s">
        <v>97</v>
      </c>
    </row>
    <row r="348" spans="1:55" ht="36.75" customHeight="1" x14ac:dyDescent="0.25">
      <c r="A348" s="57" t="s">
        <v>67</v>
      </c>
      <c r="B348" s="15" t="s">
        <v>465</v>
      </c>
      <c r="C348" s="59" t="s">
        <v>351</v>
      </c>
      <c r="D348" s="110">
        <v>0</v>
      </c>
      <c r="E348" s="61">
        <f t="shared" si="184"/>
        <v>0.81072693600000001</v>
      </c>
      <c r="F348" s="61">
        <f t="shared" si="185"/>
        <v>0</v>
      </c>
      <c r="G348" s="61">
        <f t="shared" si="186"/>
        <v>0.48403969200000002</v>
      </c>
      <c r="H348" s="61">
        <f t="shared" si="187"/>
        <v>0.32668724399999999</v>
      </c>
      <c r="I348" s="61">
        <f t="shared" si="211"/>
        <v>0</v>
      </c>
      <c r="J348" s="61">
        <f t="shared" si="198"/>
        <v>0.72747483600000007</v>
      </c>
      <c r="K348" s="61">
        <v>0</v>
      </c>
      <c r="L348" s="61">
        <v>0.43069254000000001</v>
      </c>
      <c r="M348" s="61">
        <v>0.296782296</v>
      </c>
      <c r="N348" s="61">
        <v>0</v>
      </c>
      <c r="O348" s="61">
        <f t="shared" si="220"/>
        <v>8.3252099999999996E-2</v>
      </c>
      <c r="P348" s="61">
        <v>0</v>
      </c>
      <c r="Q348" s="61">
        <v>5.3347151999999995E-2</v>
      </c>
      <c r="R348" s="61">
        <v>2.9904948000000001E-2</v>
      </c>
      <c r="S348" s="61">
        <v>0</v>
      </c>
      <c r="T348" s="62">
        <f t="shared" si="218"/>
        <v>0</v>
      </c>
      <c r="U348" s="62">
        <v>0</v>
      </c>
      <c r="V348" s="62">
        <v>0</v>
      </c>
      <c r="W348" s="62">
        <v>0</v>
      </c>
      <c r="X348" s="62">
        <v>0</v>
      </c>
      <c r="Y348" s="62" t="s">
        <v>97</v>
      </c>
      <c r="Z348" s="62" t="s">
        <v>97</v>
      </c>
      <c r="AA348" s="62" t="s">
        <v>97</v>
      </c>
      <c r="AB348" s="62" t="s">
        <v>97</v>
      </c>
      <c r="AC348" s="62" t="s">
        <v>97</v>
      </c>
      <c r="AD348" s="61">
        <f t="shared" si="222"/>
        <v>0</v>
      </c>
      <c r="AE348" s="61">
        <f t="shared" si="189"/>
        <v>0.76645801999999996</v>
      </c>
      <c r="AF348" s="61">
        <f t="shared" si="189"/>
        <v>9.0852240000000001E-2</v>
      </c>
      <c r="AG348" s="61">
        <f t="shared" si="189"/>
        <v>0.40336641000000006</v>
      </c>
      <c r="AH348" s="61">
        <f t="shared" si="188"/>
        <v>0.27223937000000004</v>
      </c>
      <c r="AI348" s="61">
        <f t="shared" si="188"/>
        <v>0</v>
      </c>
      <c r="AJ348" s="61">
        <f t="shared" si="199"/>
        <v>0.69708126999999998</v>
      </c>
      <c r="AK348" s="61">
        <v>9.0852240000000001E-2</v>
      </c>
      <c r="AL348" s="61">
        <v>0.35891045000000005</v>
      </c>
      <c r="AM348" s="61">
        <v>0.24731858000000001</v>
      </c>
      <c r="AN348" s="61">
        <v>0</v>
      </c>
      <c r="AO348" s="62">
        <f t="shared" si="221"/>
        <v>6.9376750000000001E-2</v>
      </c>
      <c r="AP348" s="62">
        <v>0</v>
      </c>
      <c r="AQ348" s="62">
        <f>0.053347152/1.2</f>
        <v>4.4455960000000003E-2</v>
      </c>
      <c r="AR348" s="62">
        <f>0.029904948/1.2</f>
        <v>2.4920790000000002E-2</v>
      </c>
      <c r="AS348" s="62">
        <v>0</v>
      </c>
      <c r="AT348" s="97">
        <f t="shared" si="219"/>
        <v>0</v>
      </c>
      <c r="AU348" s="62">
        <v>0</v>
      </c>
      <c r="AV348" s="62">
        <v>0</v>
      </c>
      <c r="AW348" s="62">
        <v>0</v>
      </c>
      <c r="AX348" s="62">
        <v>0</v>
      </c>
      <c r="AY348" s="62" t="s">
        <v>97</v>
      </c>
      <c r="AZ348" s="62" t="s">
        <v>97</v>
      </c>
      <c r="BA348" s="62" t="s">
        <v>97</v>
      </c>
      <c r="BB348" s="62" t="s">
        <v>97</v>
      </c>
      <c r="BC348" s="62" t="s">
        <v>97</v>
      </c>
    </row>
    <row r="349" spans="1:55" ht="36.75" customHeight="1" x14ac:dyDescent="0.25">
      <c r="A349" s="86" t="s">
        <v>67</v>
      </c>
      <c r="B349" s="15" t="s">
        <v>590</v>
      </c>
      <c r="C349" s="87" t="s">
        <v>377</v>
      </c>
      <c r="D349" s="110">
        <v>0</v>
      </c>
      <c r="E349" s="61">
        <f t="shared" si="184"/>
        <v>0</v>
      </c>
      <c r="F349" s="61">
        <f t="shared" si="185"/>
        <v>0</v>
      </c>
      <c r="G349" s="61">
        <f t="shared" si="186"/>
        <v>0</v>
      </c>
      <c r="H349" s="61">
        <f t="shared" si="187"/>
        <v>0</v>
      </c>
      <c r="I349" s="61">
        <f t="shared" si="211"/>
        <v>0</v>
      </c>
      <c r="J349" s="61">
        <f>K349+L349+M349+N349</f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f t="shared" si="220"/>
        <v>0</v>
      </c>
      <c r="P349" s="61">
        <v>0</v>
      </c>
      <c r="Q349" s="61">
        <v>0</v>
      </c>
      <c r="R349" s="61">
        <v>0</v>
      </c>
      <c r="S349" s="61">
        <v>0</v>
      </c>
      <c r="T349" s="62">
        <f>U349+V349+W349+X349</f>
        <v>0</v>
      </c>
      <c r="U349" s="62">
        <v>0</v>
      </c>
      <c r="V349" s="62">
        <v>0</v>
      </c>
      <c r="W349" s="62">
        <v>0</v>
      </c>
      <c r="X349" s="62">
        <v>0</v>
      </c>
      <c r="Y349" s="62" t="s">
        <v>97</v>
      </c>
      <c r="Z349" s="62" t="s">
        <v>97</v>
      </c>
      <c r="AA349" s="62" t="s">
        <v>97</v>
      </c>
      <c r="AB349" s="62" t="s">
        <v>97</v>
      </c>
      <c r="AC349" s="62" t="s">
        <v>97</v>
      </c>
      <c r="AD349" s="61">
        <f t="shared" si="222"/>
        <v>0</v>
      </c>
      <c r="AE349" s="61">
        <f t="shared" si="189"/>
        <v>0</v>
      </c>
      <c r="AF349" s="61">
        <f t="shared" si="189"/>
        <v>0</v>
      </c>
      <c r="AG349" s="61">
        <f t="shared" si="189"/>
        <v>0</v>
      </c>
      <c r="AH349" s="61">
        <f t="shared" si="188"/>
        <v>0</v>
      </c>
      <c r="AI349" s="61">
        <f t="shared" si="188"/>
        <v>0</v>
      </c>
      <c r="AJ349" s="61">
        <f t="shared" si="199"/>
        <v>0</v>
      </c>
      <c r="AK349" s="61">
        <v>0</v>
      </c>
      <c r="AL349" s="61">
        <v>0</v>
      </c>
      <c r="AM349" s="61">
        <v>0</v>
      </c>
      <c r="AN349" s="61">
        <v>0</v>
      </c>
      <c r="AO349" s="62">
        <f t="shared" si="221"/>
        <v>0</v>
      </c>
      <c r="AP349" s="62">
        <v>0</v>
      </c>
      <c r="AQ349" s="62">
        <v>0</v>
      </c>
      <c r="AR349" s="62">
        <v>0</v>
      </c>
      <c r="AS349" s="62">
        <v>0</v>
      </c>
      <c r="AT349" s="97">
        <f>AU349+AV349+AW349+AX349</f>
        <v>0</v>
      </c>
      <c r="AU349" s="62">
        <v>0</v>
      </c>
      <c r="AV349" s="62">
        <v>0</v>
      </c>
      <c r="AW349" s="62">
        <v>0</v>
      </c>
      <c r="AX349" s="62">
        <v>0</v>
      </c>
      <c r="AY349" s="62" t="s">
        <v>97</v>
      </c>
      <c r="AZ349" s="62" t="s">
        <v>97</v>
      </c>
      <c r="BA349" s="62" t="s">
        <v>97</v>
      </c>
      <c r="BB349" s="62" t="s">
        <v>97</v>
      </c>
      <c r="BC349" s="62" t="s">
        <v>97</v>
      </c>
    </row>
    <row r="350" spans="1:55" ht="36.75" customHeight="1" x14ac:dyDescent="0.25">
      <c r="A350" s="86" t="s">
        <v>67</v>
      </c>
      <c r="B350" s="15" t="s">
        <v>378</v>
      </c>
      <c r="C350" s="87" t="s">
        <v>353</v>
      </c>
      <c r="D350" s="110">
        <v>0</v>
      </c>
      <c r="E350" s="61">
        <f t="shared" si="184"/>
        <v>4.4999999999999997E-3</v>
      </c>
      <c r="F350" s="61">
        <f t="shared" si="185"/>
        <v>4.4999999999999997E-3</v>
      </c>
      <c r="G350" s="61">
        <f t="shared" si="186"/>
        <v>0</v>
      </c>
      <c r="H350" s="61">
        <f t="shared" si="187"/>
        <v>0</v>
      </c>
      <c r="I350" s="61">
        <f t="shared" si="211"/>
        <v>0</v>
      </c>
      <c r="J350" s="61">
        <f t="shared" ref="J350:J368" si="223">K350+L350+M350+N350</f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f t="shared" si="220"/>
        <v>0</v>
      </c>
      <c r="P350" s="61">
        <v>0</v>
      </c>
      <c r="Q350" s="61">
        <v>0</v>
      </c>
      <c r="R350" s="61">
        <v>0</v>
      </c>
      <c r="S350" s="61">
        <v>0</v>
      </c>
      <c r="T350" s="62">
        <f t="shared" ref="T350:T372" si="224">U350+V350+W350+X350</f>
        <v>4.4999999999999997E-3</v>
      </c>
      <c r="U350" s="62">
        <v>4.4999999999999997E-3</v>
      </c>
      <c r="V350" s="62">
        <v>0</v>
      </c>
      <c r="W350" s="62">
        <v>0</v>
      </c>
      <c r="X350" s="62">
        <v>0</v>
      </c>
      <c r="Y350" s="62" t="s">
        <v>97</v>
      </c>
      <c r="Z350" s="62" t="s">
        <v>97</v>
      </c>
      <c r="AA350" s="62" t="s">
        <v>97</v>
      </c>
      <c r="AB350" s="62" t="s">
        <v>97</v>
      </c>
      <c r="AC350" s="62" t="s">
        <v>97</v>
      </c>
      <c r="AD350" s="61">
        <f t="shared" si="222"/>
        <v>0</v>
      </c>
      <c r="AE350" s="61">
        <f t="shared" si="189"/>
        <v>0</v>
      </c>
      <c r="AF350" s="61">
        <f t="shared" si="189"/>
        <v>0</v>
      </c>
      <c r="AG350" s="61">
        <f t="shared" si="189"/>
        <v>0</v>
      </c>
      <c r="AH350" s="61">
        <f t="shared" si="188"/>
        <v>0</v>
      </c>
      <c r="AI350" s="61">
        <f t="shared" si="188"/>
        <v>0</v>
      </c>
      <c r="AJ350" s="61">
        <f t="shared" si="199"/>
        <v>0</v>
      </c>
      <c r="AK350" s="61">
        <v>0</v>
      </c>
      <c r="AL350" s="61">
        <v>0</v>
      </c>
      <c r="AM350" s="61">
        <v>0</v>
      </c>
      <c r="AN350" s="61">
        <v>0</v>
      </c>
      <c r="AO350" s="62">
        <f t="shared" si="221"/>
        <v>0</v>
      </c>
      <c r="AP350" s="62">
        <v>0</v>
      </c>
      <c r="AQ350" s="62">
        <v>0</v>
      </c>
      <c r="AR350" s="62">
        <v>0</v>
      </c>
      <c r="AS350" s="62">
        <v>0</v>
      </c>
      <c r="AT350" s="97">
        <f t="shared" ref="AT350:AT372" si="225">AU350+AV350+AW350+AX350</f>
        <v>0</v>
      </c>
      <c r="AU350" s="62">
        <v>0</v>
      </c>
      <c r="AV350" s="62">
        <v>0</v>
      </c>
      <c r="AW350" s="62">
        <v>0</v>
      </c>
      <c r="AX350" s="62">
        <v>0</v>
      </c>
      <c r="AY350" s="62" t="s">
        <v>97</v>
      </c>
      <c r="AZ350" s="62" t="s">
        <v>97</v>
      </c>
      <c r="BA350" s="62" t="s">
        <v>97</v>
      </c>
      <c r="BB350" s="62" t="s">
        <v>97</v>
      </c>
      <c r="BC350" s="62" t="s">
        <v>97</v>
      </c>
    </row>
    <row r="351" spans="1:55" ht="36.75" customHeight="1" x14ac:dyDescent="0.25">
      <c r="A351" s="86" t="s">
        <v>67</v>
      </c>
      <c r="B351" s="15" t="s">
        <v>379</v>
      </c>
      <c r="C351" s="87" t="s">
        <v>355</v>
      </c>
      <c r="D351" s="110">
        <v>0</v>
      </c>
      <c r="E351" s="61">
        <f t="shared" si="184"/>
        <v>0</v>
      </c>
      <c r="F351" s="61">
        <f t="shared" si="185"/>
        <v>0</v>
      </c>
      <c r="G351" s="61">
        <f t="shared" si="186"/>
        <v>0</v>
      </c>
      <c r="H351" s="61">
        <f t="shared" si="187"/>
        <v>0</v>
      </c>
      <c r="I351" s="61">
        <f t="shared" si="211"/>
        <v>0</v>
      </c>
      <c r="J351" s="61">
        <f t="shared" si="223"/>
        <v>0</v>
      </c>
      <c r="K351" s="61">
        <v>0</v>
      </c>
      <c r="L351" s="61">
        <v>0</v>
      </c>
      <c r="M351" s="61">
        <v>0</v>
      </c>
      <c r="N351" s="61">
        <v>0</v>
      </c>
      <c r="O351" s="61">
        <f t="shared" si="220"/>
        <v>0</v>
      </c>
      <c r="P351" s="61">
        <v>0</v>
      </c>
      <c r="Q351" s="61">
        <v>0</v>
      </c>
      <c r="R351" s="61">
        <v>0</v>
      </c>
      <c r="S351" s="61">
        <v>0</v>
      </c>
      <c r="T351" s="62">
        <f t="shared" si="224"/>
        <v>0</v>
      </c>
      <c r="U351" s="62">
        <v>0</v>
      </c>
      <c r="V351" s="62">
        <v>0</v>
      </c>
      <c r="W351" s="62">
        <v>0</v>
      </c>
      <c r="X351" s="62">
        <v>0</v>
      </c>
      <c r="Y351" s="62" t="s">
        <v>97</v>
      </c>
      <c r="Z351" s="62" t="s">
        <v>97</v>
      </c>
      <c r="AA351" s="62" t="s">
        <v>97</v>
      </c>
      <c r="AB351" s="62" t="s">
        <v>97</v>
      </c>
      <c r="AC351" s="62" t="s">
        <v>97</v>
      </c>
      <c r="AD351" s="61">
        <f t="shared" si="222"/>
        <v>0</v>
      </c>
      <c r="AE351" s="61">
        <f t="shared" si="189"/>
        <v>0</v>
      </c>
      <c r="AF351" s="61">
        <f t="shared" si="189"/>
        <v>0</v>
      </c>
      <c r="AG351" s="61">
        <f t="shared" si="189"/>
        <v>0</v>
      </c>
      <c r="AH351" s="61">
        <f t="shared" si="188"/>
        <v>0</v>
      </c>
      <c r="AI351" s="61">
        <f t="shared" si="188"/>
        <v>0</v>
      </c>
      <c r="AJ351" s="61">
        <f t="shared" si="199"/>
        <v>0</v>
      </c>
      <c r="AK351" s="61">
        <v>0</v>
      </c>
      <c r="AL351" s="61">
        <v>0</v>
      </c>
      <c r="AM351" s="61">
        <v>0</v>
      </c>
      <c r="AN351" s="61">
        <v>0</v>
      </c>
      <c r="AO351" s="62">
        <f t="shared" si="221"/>
        <v>0</v>
      </c>
      <c r="AP351" s="62">
        <v>0</v>
      </c>
      <c r="AQ351" s="62">
        <v>0</v>
      </c>
      <c r="AR351" s="62">
        <v>0</v>
      </c>
      <c r="AS351" s="62">
        <v>0</v>
      </c>
      <c r="AT351" s="97">
        <f t="shared" si="225"/>
        <v>0</v>
      </c>
      <c r="AU351" s="62">
        <v>0</v>
      </c>
      <c r="AV351" s="62">
        <v>0</v>
      </c>
      <c r="AW351" s="62">
        <v>0</v>
      </c>
      <c r="AX351" s="62">
        <v>0</v>
      </c>
      <c r="AY351" s="62" t="s">
        <v>97</v>
      </c>
      <c r="AZ351" s="62" t="s">
        <v>97</v>
      </c>
      <c r="BA351" s="62" t="s">
        <v>97</v>
      </c>
      <c r="BB351" s="62" t="s">
        <v>97</v>
      </c>
      <c r="BC351" s="62" t="s">
        <v>97</v>
      </c>
    </row>
    <row r="352" spans="1:55" ht="36.75" customHeight="1" x14ac:dyDescent="0.25">
      <c r="A352" s="86" t="s">
        <v>67</v>
      </c>
      <c r="B352" s="15" t="s">
        <v>380</v>
      </c>
      <c r="C352" s="87" t="s">
        <v>357</v>
      </c>
      <c r="D352" s="110">
        <v>0</v>
      </c>
      <c r="E352" s="61">
        <f t="shared" si="184"/>
        <v>3.4012319999999997E-3</v>
      </c>
      <c r="F352" s="61">
        <f t="shared" si="185"/>
        <v>3.4012319999999997E-3</v>
      </c>
      <c r="G352" s="61">
        <f t="shared" si="186"/>
        <v>0</v>
      </c>
      <c r="H352" s="61">
        <f t="shared" si="187"/>
        <v>0</v>
      </c>
      <c r="I352" s="61">
        <f t="shared" si="211"/>
        <v>0</v>
      </c>
      <c r="J352" s="61">
        <f t="shared" si="223"/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f t="shared" si="220"/>
        <v>3.4012319999999997E-3</v>
      </c>
      <c r="P352" s="61">
        <v>3.4012319999999997E-3</v>
      </c>
      <c r="Q352" s="61">
        <v>0</v>
      </c>
      <c r="R352" s="61">
        <v>0</v>
      </c>
      <c r="S352" s="61">
        <v>0</v>
      </c>
      <c r="T352" s="62">
        <f t="shared" si="224"/>
        <v>0</v>
      </c>
      <c r="U352" s="62">
        <v>0</v>
      </c>
      <c r="V352" s="62">
        <v>0</v>
      </c>
      <c r="W352" s="62">
        <v>0</v>
      </c>
      <c r="X352" s="62">
        <v>0</v>
      </c>
      <c r="Y352" s="62" t="s">
        <v>97</v>
      </c>
      <c r="Z352" s="62" t="s">
        <v>97</v>
      </c>
      <c r="AA352" s="62" t="s">
        <v>97</v>
      </c>
      <c r="AB352" s="62" t="s">
        <v>97</v>
      </c>
      <c r="AC352" s="62" t="s">
        <v>97</v>
      </c>
      <c r="AD352" s="61">
        <f t="shared" si="222"/>
        <v>0</v>
      </c>
      <c r="AE352" s="61">
        <f t="shared" si="189"/>
        <v>0</v>
      </c>
      <c r="AF352" s="61">
        <f t="shared" si="189"/>
        <v>0</v>
      </c>
      <c r="AG352" s="61">
        <f t="shared" si="189"/>
        <v>0</v>
      </c>
      <c r="AH352" s="61">
        <f t="shared" si="188"/>
        <v>0</v>
      </c>
      <c r="AI352" s="61">
        <f t="shared" si="188"/>
        <v>0</v>
      </c>
      <c r="AJ352" s="61">
        <f t="shared" si="199"/>
        <v>0</v>
      </c>
      <c r="AK352" s="61">
        <v>0</v>
      </c>
      <c r="AL352" s="61">
        <v>0</v>
      </c>
      <c r="AM352" s="61">
        <v>0</v>
      </c>
      <c r="AN352" s="61">
        <v>0</v>
      </c>
      <c r="AO352" s="62">
        <f t="shared" si="221"/>
        <v>0</v>
      </c>
      <c r="AP352" s="62">
        <v>0</v>
      </c>
      <c r="AQ352" s="62">
        <v>0</v>
      </c>
      <c r="AR352" s="62">
        <v>0</v>
      </c>
      <c r="AS352" s="62">
        <v>0</v>
      </c>
      <c r="AT352" s="97">
        <f t="shared" si="225"/>
        <v>0</v>
      </c>
      <c r="AU352" s="62">
        <v>0</v>
      </c>
      <c r="AV352" s="62">
        <v>0</v>
      </c>
      <c r="AW352" s="62">
        <v>0</v>
      </c>
      <c r="AX352" s="62">
        <v>0</v>
      </c>
      <c r="AY352" s="62" t="s">
        <v>97</v>
      </c>
      <c r="AZ352" s="62" t="s">
        <v>97</v>
      </c>
      <c r="BA352" s="62" t="s">
        <v>97</v>
      </c>
      <c r="BB352" s="62" t="s">
        <v>97</v>
      </c>
      <c r="BC352" s="62" t="s">
        <v>97</v>
      </c>
    </row>
    <row r="353" spans="1:55" ht="36.75" customHeight="1" x14ac:dyDescent="0.25">
      <c r="A353" s="86" t="s">
        <v>67</v>
      </c>
      <c r="B353" s="15" t="s">
        <v>693</v>
      </c>
      <c r="C353" s="87" t="s">
        <v>359</v>
      </c>
      <c r="D353" s="110">
        <v>0</v>
      </c>
      <c r="E353" s="61">
        <f t="shared" si="184"/>
        <v>0.14226608399999999</v>
      </c>
      <c r="F353" s="61">
        <f t="shared" si="185"/>
        <v>0</v>
      </c>
      <c r="G353" s="61">
        <f t="shared" si="186"/>
        <v>8.0444795999999985E-2</v>
      </c>
      <c r="H353" s="61">
        <f t="shared" si="187"/>
        <v>6.1821288000000002E-2</v>
      </c>
      <c r="I353" s="61">
        <f t="shared" si="211"/>
        <v>0</v>
      </c>
      <c r="J353" s="61">
        <f t="shared" si="223"/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f t="shared" si="220"/>
        <v>0</v>
      </c>
      <c r="P353" s="61">
        <v>0</v>
      </c>
      <c r="Q353" s="61">
        <v>0</v>
      </c>
      <c r="R353" s="61">
        <v>0</v>
      </c>
      <c r="S353" s="61">
        <v>0</v>
      </c>
      <c r="T353" s="62">
        <f t="shared" si="224"/>
        <v>0.14226608399999999</v>
      </c>
      <c r="U353" s="62">
        <v>0</v>
      </c>
      <c r="V353" s="62">
        <v>8.0444795999999985E-2</v>
      </c>
      <c r="W353" s="62">
        <v>6.1821288000000002E-2</v>
      </c>
      <c r="X353" s="62">
        <v>0</v>
      </c>
      <c r="Y353" s="62" t="s">
        <v>97</v>
      </c>
      <c r="Z353" s="62" t="s">
        <v>97</v>
      </c>
      <c r="AA353" s="62" t="s">
        <v>97</v>
      </c>
      <c r="AB353" s="62" t="s">
        <v>97</v>
      </c>
      <c r="AC353" s="62" t="s">
        <v>97</v>
      </c>
      <c r="AD353" s="61">
        <f t="shared" si="222"/>
        <v>0</v>
      </c>
      <c r="AE353" s="61">
        <f t="shared" si="189"/>
        <v>0.11855507</v>
      </c>
      <c r="AF353" s="61">
        <f t="shared" si="189"/>
        <v>0</v>
      </c>
      <c r="AG353" s="61">
        <f t="shared" si="189"/>
        <v>6.7037329999999992E-2</v>
      </c>
      <c r="AH353" s="61">
        <f t="shared" si="188"/>
        <v>5.1517740000000006E-2</v>
      </c>
      <c r="AI353" s="61">
        <f t="shared" si="188"/>
        <v>0</v>
      </c>
      <c r="AJ353" s="61">
        <f t="shared" si="199"/>
        <v>0</v>
      </c>
      <c r="AK353" s="61">
        <v>0</v>
      </c>
      <c r="AL353" s="61">
        <v>0</v>
      </c>
      <c r="AM353" s="61">
        <v>0</v>
      </c>
      <c r="AN353" s="61">
        <v>0</v>
      </c>
      <c r="AO353" s="62">
        <f t="shared" si="221"/>
        <v>0</v>
      </c>
      <c r="AP353" s="62">
        <v>0</v>
      </c>
      <c r="AQ353" s="62">
        <v>0</v>
      </c>
      <c r="AR353" s="62">
        <v>0</v>
      </c>
      <c r="AS353" s="62">
        <v>0</v>
      </c>
      <c r="AT353" s="97">
        <f t="shared" si="225"/>
        <v>0.11855507</v>
      </c>
      <c r="AU353" s="62">
        <v>0</v>
      </c>
      <c r="AV353" s="62">
        <v>6.7037329999999992E-2</v>
      </c>
      <c r="AW353" s="62">
        <v>5.1517740000000006E-2</v>
      </c>
      <c r="AX353" s="62">
        <v>0</v>
      </c>
      <c r="AY353" s="62" t="s">
        <v>97</v>
      </c>
      <c r="AZ353" s="62" t="s">
        <v>97</v>
      </c>
      <c r="BA353" s="62" t="s">
        <v>97</v>
      </c>
      <c r="BB353" s="62" t="s">
        <v>97</v>
      </c>
      <c r="BC353" s="62" t="s">
        <v>97</v>
      </c>
    </row>
    <row r="354" spans="1:55" ht="36.75" customHeight="1" x14ac:dyDescent="0.25">
      <c r="A354" s="86" t="s">
        <v>67</v>
      </c>
      <c r="B354" s="15" t="s">
        <v>692</v>
      </c>
      <c r="C354" s="87" t="s">
        <v>361</v>
      </c>
      <c r="D354" s="110">
        <v>0</v>
      </c>
      <c r="E354" s="61">
        <f t="shared" si="184"/>
        <v>8.1973752000000011E-2</v>
      </c>
      <c r="F354" s="61">
        <f t="shared" si="185"/>
        <v>2.0705999999999999E-2</v>
      </c>
      <c r="G354" s="61">
        <f t="shared" si="186"/>
        <v>3.9932231999999998E-2</v>
      </c>
      <c r="H354" s="61">
        <f t="shared" si="187"/>
        <v>2.133552E-2</v>
      </c>
      <c r="I354" s="61">
        <f t="shared" si="211"/>
        <v>0</v>
      </c>
      <c r="J354" s="61">
        <f t="shared" si="223"/>
        <v>0</v>
      </c>
      <c r="K354" s="61">
        <v>0</v>
      </c>
      <c r="L354" s="61">
        <v>0</v>
      </c>
      <c r="M354" s="61">
        <v>0</v>
      </c>
      <c r="N354" s="61">
        <v>0</v>
      </c>
      <c r="O354" s="61">
        <f>P354+Q354+R354+S354</f>
        <v>4.6382316E-2</v>
      </c>
      <c r="P354" s="61">
        <v>2.0705999999999999E-2</v>
      </c>
      <c r="Q354" s="61">
        <v>2.5676316000000001E-2</v>
      </c>
      <c r="R354" s="61">
        <v>0</v>
      </c>
      <c r="S354" s="61">
        <v>0</v>
      </c>
      <c r="T354" s="62">
        <f t="shared" si="224"/>
        <v>3.5591436000000004E-2</v>
      </c>
      <c r="U354" s="62">
        <v>0</v>
      </c>
      <c r="V354" s="62">
        <v>1.4255916E-2</v>
      </c>
      <c r="W354" s="62">
        <v>2.133552E-2</v>
      </c>
      <c r="X354" s="62">
        <v>0</v>
      </c>
      <c r="Y354" s="62" t="s">
        <v>97</v>
      </c>
      <c r="Z354" s="62" t="s">
        <v>97</v>
      </c>
      <c r="AA354" s="62" t="s">
        <v>97</v>
      </c>
      <c r="AB354" s="62" t="s">
        <v>97</v>
      </c>
      <c r="AC354" s="62" t="s">
        <v>97</v>
      </c>
      <c r="AD354" s="61">
        <f t="shared" si="222"/>
        <v>0</v>
      </c>
      <c r="AE354" s="61">
        <f t="shared" si="189"/>
        <v>2.965953E-2</v>
      </c>
      <c r="AF354" s="61">
        <f t="shared" si="189"/>
        <v>0</v>
      </c>
      <c r="AG354" s="61">
        <f t="shared" si="189"/>
        <v>1.187993E-2</v>
      </c>
      <c r="AH354" s="61">
        <f t="shared" si="188"/>
        <v>1.77796E-2</v>
      </c>
      <c r="AI354" s="61">
        <f t="shared" si="188"/>
        <v>0</v>
      </c>
      <c r="AJ354" s="61">
        <f t="shared" si="199"/>
        <v>0</v>
      </c>
      <c r="AK354" s="61">
        <v>0</v>
      </c>
      <c r="AL354" s="61">
        <v>0</v>
      </c>
      <c r="AM354" s="61">
        <v>0</v>
      </c>
      <c r="AN354" s="61">
        <v>0</v>
      </c>
      <c r="AO354" s="62">
        <f t="shared" si="221"/>
        <v>0</v>
      </c>
      <c r="AP354" s="62">
        <v>0</v>
      </c>
      <c r="AQ354" s="62">
        <v>0</v>
      </c>
      <c r="AR354" s="62">
        <v>0</v>
      </c>
      <c r="AS354" s="62">
        <v>0</v>
      </c>
      <c r="AT354" s="97">
        <f t="shared" si="225"/>
        <v>2.965953E-2</v>
      </c>
      <c r="AU354" s="62">
        <v>0</v>
      </c>
      <c r="AV354" s="62">
        <v>1.187993E-2</v>
      </c>
      <c r="AW354" s="62">
        <v>1.77796E-2</v>
      </c>
      <c r="AX354" s="62">
        <v>0</v>
      </c>
      <c r="AY354" s="62" t="s">
        <v>97</v>
      </c>
      <c r="AZ354" s="62" t="s">
        <v>97</v>
      </c>
      <c r="BA354" s="62" t="s">
        <v>97</v>
      </c>
      <c r="BB354" s="62" t="s">
        <v>97</v>
      </c>
      <c r="BC354" s="62" t="s">
        <v>97</v>
      </c>
    </row>
    <row r="355" spans="1:55" ht="36.75" customHeight="1" x14ac:dyDescent="0.25">
      <c r="A355" s="86" t="s">
        <v>67</v>
      </c>
      <c r="B355" s="15" t="s">
        <v>591</v>
      </c>
      <c r="C355" s="87" t="s">
        <v>362</v>
      </c>
      <c r="D355" s="110">
        <v>0</v>
      </c>
      <c r="E355" s="61">
        <f t="shared" ref="E355:E378" si="226">J355+O355+T355</f>
        <v>5.3022827999999994E-2</v>
      </c>
      <c r="F355" s="61">
        <f t="shared" ref="F355:F378" si="227">K355+P355+U355</f>
        <v>0</v>
      </c>
      <c r="G355" s="61">
        <f t="shared" ref="G355:G378" si="228">L355+Q355+V355</f>
        <v>2.1715703999999999E-2</v>
      </c>
      <c r="H355" s="61">
        <f t="shared" ref="H355:H378" si="229">M355+R355+W355</f>
        <v>3.1307123999999999E-2</v>
      </c>
      <c r="I355" s="61">
        <f t="shared" si="211"/>
        <v>0</v>
      </c>
      <c r="J355" s="61">
        <f t="shared" si="223"/>
        <v>0</v>
      </c>
      <c r="K355" s="61">
        <v>0</v>
      </c>
      <c r="L355" s="61">
        <v>0</v>
      </c>
      <c r="M355" s="61">
        <v>0</v>
      </c>
      <c r="N355" s="61">
        <v>0</v>
      </c>
      <c r="O355" s="61">
        <f t="shared" si="220"/>
        <v>5.3022827999999994E-2</v>
      </c>
      <c r="P355" s="61">
        <v>0</v>
      </c>
      <c r="Q355" s="61">
        <v>2.1715703999999999E-2</v>
      </c>
      <c r="R355" s="61">
        <v>3.1307123999999999E-2</v>
      </c>
      <c r="S355" s="61">
        <v>0</v>
      </c>
      <c r="T355" s="62">
        <f t="shared" si="224"/>
        <v>0</v>
      </c>
      <c r="U355" s="62">
        <v>0</v>
      </c>
      <c r="V355" s="62">
        <v>0</v>
      </c>
      <c r="W355" s="62">
        <v>0</v>
      </c>
      <c r="X355" s="62">
        <v>0</v>
      </c>
      <c r="Y355" s="62" t="s">
        <v>97</v>
      </c>
      <c r="Z355" s="62" t="s">
        <v>97</v>
      </c>
      <c r="AA355" s="62" t="s">
        <v>97</v>
      </c>
      <c r="AB355" s="62" t="s">
        <v>97</v>
      </c>
      <c r="AC355" s="62" t="s">
        <v>97</v>
      </c>
      <c r="AD355" s="61">
        <f t="shared" si="222"/>
        <v>0</v>
      </c>
      <c r="AE355" s="61">
        <f t="shared" si="189"/>
        <v>4.418569E-2</v>
      </c>
      <c r="AF355" s="61">
        <f t="shared" si="189"/>
        <v>0</v>
      </c>
      <c r="AG355" s="61">
        <f t="shared" si="189"/>
        <v>1.8096419999999998E-2</v>
      </c>
      <c r="AH355" s="61">
        <f t="shared" si="189"/>
        <v>2.6089270000000001E-2</v>
      </c>
      <c r="AI355" s="61">
        <f t="shared" si="189"/>
        <v>0</v>
      </c>
      <c r="AJ355" s="61">
        <f t="shared" si="199"/>
        <v>0</v>
      </c>
      <c r="AK355" s="61">
        <v>0</v>
      </c>
      <c r="AL355" s="61">
        <v>0</v>
      </c>
      <c r="AM355" s="61">
        <v>0</v>
      </c>
      <c r="AN355" s="61">
        <v>0</v>
      </c>
      <c r="AO355" s="62">
        <f t="shared" si="221"/>
        <v>4.418569E-2</v>
      </c>
      <c r="AP355" s="62">
        <v>0</v>
      </c>
      <c r="AQ355" s="62">
        <f>0.021715704/1.2</f>
        <v>1.8096419999999998E-2</v>
      </c>
      <c r="AR355" s="62">
        <f>0.031307124/1.2</f>
        <v>2.6089270000000001E-2</v>
      </c>
      <c r="AS355" s="62">
        <v>0</v>
      </c>
      <c r="AT355" s="97">
        <f t="shared" si="225"/>
        <v>0</v>
      </c>
      <c r="AU355" s="62">
        <v>0</v>
      </c>
      <c r="AV355" s="62">
        <v>0</v>
      </c>
      <c r="AW355" s="62">
        <v>0</v>
      </c>
      <c r="AX355" s="62">
        <v>0</v>
      </c>
      <c r="AY355" s="62" t="s">
        <v>97</v>
      </c>
      <c r="AZ355" s="62" t="s">
        <v>97</v>
      </c>
      <c r="BA355" s="62" t="s">
        <v>97</v>
      </c>
      <c r="BB355" s="62" t="s">
        <v>97</v>
      </c>
      <c r="BC355" s="62" t="s">
        <v>97</v>
      </c>
    </row>
    <row r="356" spans="1:55" ht="42.75" customHeight="1" x14ac:dyDescent="0.25">
      <c r="A356" s="86" t="s">
        <v>67</v>
      </c>
      <c r="B356" s="15" t="s">
        <v>592</v>
      </c>
      <c r="C356" s="87" t="s">
        <v>364</v>
      </c>
      <c r="D356" s="110">
        <v>0</v>
      </c>
      <c r="E356" s="61">
        <f t="shared" si="226"/>
        <v>0.1693326</v>
      </c>
      <c r="F356" s="61">
        <f t="shared" si="227"/>
        <v>0</v>
      </c>
      <c r="G356" s="61">
        <f t="shared" si="228"/>
        <v>7.5398315999999993E-2</v>
      </c>
      <c r="H356" s="61">
        <f t="shared" si="229"/>
        <v>9.3934284000000007E-2</v>
      </c>
      <c r="I356" s="61">
        <f t="shared" si="211"/>
        <v>0</v>
      </c>
      <c r="J356" s="61">
        <f t="shared" si="223"/>
        <v>0</v>
      </c>
      <c r="K356" s="61">
        <v>0</v>
      </c>
      <c r="L356" s="61">
        <v>0</v>
      </c>
      <c r="M356" s="61">
        <v>0</v>
      </c>
      <c r="N356" s="61">
        <v>0</v>
      </c>
      <c r="O356" s="61">
        <f t="shared" si="220"/>
        <v>0.1693326</v>
      </c>
      <c r="P356" s="61">
        <v>0</v>
      </c>
      <c r="Q356" s="61">
        <v>7.5398315999999993E-2</v>
      </c>
      <c r="R356" s="61">
        <v>9.3934284000000007E-2</v>
      </c>
      <c r="S356" s="61">
        <v>0</v>
      </c>
      <c r="T356" s="62">
        <f t="shared" si="224"/>
        <v>0</v>
      </c>
      <c r="U356" s="62">
        <v>0</v>
      </c>
      <c r="V356" s="62">
        <v>0</v>
      </c>
      <c r="W356" s="62">
        <v>0</v>
      </c>
      <c r="X356" s="62">
        <v>0</v>
      </c>
      <c r="Y356" s="62" t="s">
        <v>97</v>
      </c>
      <c r="Z356" s="62" t="s">
        <v>97</v>
      </c>
      <c r="AA356" s="62" t="s">
        <v>97</v>
      </c>
      <c r="AB356" s="62" t="s">
        <v>97</v>
      </c>
      <c r="AC356" s="62" t="s">
        <v>97</v>
      </c>
      <c r="AD356" s="61">
        <f t="shared" si="222"/>
        <v>0</v>
      </c>
      <c r="AE356" s="61">
        <f t="shared" ref="AE356:AI378" si="230">AJ356+AO356+AT356</f>
        <v>0.14111050000000003</v>
      </c>
      <c r="AF356" s="61">
        <f t="shared" si="230"/>
        <v>0</v>
      </c>
      <c r="AG356" s="61">
        <f t="shared" si="230"/>
        <v>6.2831930000000008E-2</v>
      </c>
      <c r="AH356" s="61">
        <f t="shared" si="230"/>
        <v>7.8278570000000006E-2</v>
      </c>
      <c r="AI356" s="61">
        <f t="shared" si="230"/>
        <v>0</v>
      </c>
      <c r="AJ356" s="61">
        <f t="shared" si="199"/>
        <v>0</v>
      </c>
      <c r="AK356" s="61">
        <v>0</v>
      </c>
      <c r="AL356" s="61">
        <v>0</v>
      </c>
      <c r="AM356" s="61">
        <v>0</v>
      </c>
      <c r="AN356" s="61">
        <v>0</v>
      </c>
      <c r="AO356" s="62">
        <f t="shared" si="221"/>
        <v>0.14111050000000003</v>
      </c>
      <c r="AP356" s="62">
        <v>0</v>
      </c>
      <c r="AQ356" s="62">
        <f>0.075398316/1.2</f>
        <v>6.2831930000000008E-2</v>
      </c>
      <c r="AR356" s="62">
        <f>0.093934284/1.2</f>
        <v>7.8278570000000006E-2</v>
      </c>
      <c r="AS356" s="62">
        <v>0</v>
      </c>
      <c r="AT356" s="97">
        <f t="shared" si="225"/>
        <v>0</v>
      </c>
      <c r="AU356" s="62">
        <v>0</v>
      </c>
      <c r="AV356" s="62">
        <v>0</v>
      </c>
      <c r="AW356" s="62">
        <v>0</v>
      </c>
      <c r="AX356" s="62">
        <v>0</v>
      </c>
      <c r="AY356" s="62" t="s">
        <v>97</v>
      </c>
      <c r="AZ356" s="62" t="s">
        <v>97</v>
      </c>
      <c r="BA356" s="62" t="s">
        <v>97</v>
      </c>
      <c r="BB356" s="62" t="s">
        <v>97</v>
      </c>
      <c r="BC356" s="62" t="s">
        <v>97</v>
      </c>
    </row>
    <row r="357" spans="1:55" ht="36.75" customHeight="1" x14ac:dyDescent="0.25">
      <c r="A357" s="85" t="s">
        <v>67</v>
      </c>
      <c r="B357" s="15" t="s">
        <v>593</v>
      </c>
      <c r="C357" s="87" t="s">
        <v>385</v>
      </c>
      <c r="D357" s="110">
        <v>0</v>
      </c>
      <c r="E357" s="61">
        <f t="shared" si="226"/>
        <v>6.4918751999999996E-2</v>
      </c>
      <c r="F357" s="61">
        <f t="shared" si="227"/>
        <v>0</v>
      </c>
      <c r="G357" s="61">
        <f t="shared" si="228"/>
        <v>3.747234E-2</v>
      </c>
      <c r="H357" s="61">
        <f t="shared" si="229"/>
        <v>2.7446411999999996E-2</v>
      </c>
      <c r="I357" s="61">
        <f t="shared" si="211"/>
        <v>0</v>
      </c>
      <c r="J357" s="61">
        <f t="shared" si="223"/>
        <v>0</v>
      </c>
      <c r="K357" s="61">
        <v>0</v>
      </c>
      <c r="L357" s="61">
        <v>0</v>
      </c>
      <c r="M357" s="61">
        <v>0</v>
      </c>
      <c r="N357" s="61">
        <v>0</v>
      </c>
      <c r="O357" s="61">
        <f t="shared" si="220"/>
        <v>6.4918751999999996E-2</v>
      </c>
      <c r="P357" s="61">
        <v>0</v>
      </c>
      <c r="Q357" s="61">
        <v>3.747234E-2</v>
      </c>
      <c r="R357" s="61">
        <v>2.7446411999999996E-2</v>
      </c>
      <c r="S357" s="61">
        <v>0</v>
      </c>
      <c r="T357" s="62">
        <f t="shared" si="224"/>
        <v>0</v>
      </c>
      <c r="U357" s="62">
        <v>0</v>
      </c>
      <c r="V357" s="62">
        <v>0</v>
      </c>
      <c r="W357" s="62">
        <v>0</v>
      </c>
      <c r="X357" s="62">
        <v>0</v>
      </c>
      <c r="Y357" s="62" t="s">
        <v>97</v>
      </c>
      <c r="Z357" s="62" t="s">
        <v>97</v>
      </c>
      <c r="AA357" s="62" t="s">
        <v>97</v>
      </c>
      <c r="AB357" s="62" t="s">
        <v>97</v>
      </c>
      <c r="AC357" s="62" t="s">
        <v>97</v>
      </c>
      <c r="AD357" s="61">
        <f t="shared" si="222"/>
        <v>0</v>
      </c>
      <c r="AE357" s="61">
        <f t="shared" si="230"/>
        <v>9.22761E-2</v>
      </c>
      <c r="AF357" s="61">
        <f t="shared" si="230"/>
        <v>1.8411359999999998E-2</v>
      </c>
      <c r="AG357" s="61">
        <f t="shared" si="230"/>
        <v>5.0992730000000007E-2</v>
      </c>
      <c r="AH357" s="61">
        <f t="shared" si="230"/>
        <v>2.2872010000000002E-2</v>
      </c>
      <c r="AI357" s="61">
        <f t="shared" si="230"/>
        <v>0</v>
      </c>
      <c r="AJ357" s="61">
        <f t="shared" si="199"/>
        <v>0</v>
      </c>
      <c r="AK357" s="61">
        <v>0</v>
      </c>
      <c r="AL357" s="61">
        <v>0</v>
      </c>
      <c r="AM357" s="61">
        <v>0</v>
      </c>
      <c r="AN357" s="61">
        <v>0</v>
      </c>
      <c r="AO357" s="62">
        <f t="shared" si="221"/>
        <v>9.22761E-2</v>
      </c>
      <c r="AP357" s="62">
        <f>0.022093632/1.2</f>
        <v>1.8411359999999998E-2</v>
      </c>
      <c r="AQ357" s="62">
        <f>0.061191276/1.2</f>
        <v>5.0992730000000007E-2</v>
      </c>
      <c r="AR357" s="62">
        <f>0.027446412/1.2</f>
        <v>2.2872010000000002E-2</v>
      </c>
      <c r="AS357" s="62">
        <v>0</v>
      </c>
      <c r="AT357" s="97">
        <f t="shared" si="225"/>
        <v>0</v>
      </c>
      <c r="AU357" s="62">
        <v>0</v>
      </c>
      <c r="AV357" s="62">
        <v>0</v>
      </c>
      <c r="AW357" s="62">
        <v>0</v>
      </c>
      <c r="AX357" s="62">
        <v>0</v>
      </c>
      <c r="AY357" s="62" t="s">
        <v>97</v>
      </c>
      <c r="AZ357" s="62" t="s">
        <v>97</v>
      </c>
      <c r="BA357" s="62" t="s">
        <v>97</v>
      </c>
      <c r="BB357" s="62" t="s">
        <v>97</v>
      </c>
      <c r="BC357" s="62" t="s">
        <v>97</v>
      </c>
    </row>
    <row r="358" spans="1:55" ht="36.75" customHeight="1" x14ac:dyDescent="0.25">
      <c r="A358" s="85" t="s">
        <v>67</v>
      </c>
      <c r="B358" s="15" t="s">
        <v>594</v>
      </c>
      <c r="C358" s="87" t="s">
        <v>387</v>
      </c>
      <c r="D358" s="110">
        <v>0</v>
      </c>
      <c r="E358" s="61">
        <f t="shared" si="226"/>
        <v>0.108826692</v>
      </c>
      <c r="F358" s="61">
        <f t="shared" si="227"/>
        <v>0</v>
      </c>
      <c r="G358" s="61">
        <f t="shared" si="228"/>
        <v>3.7141512000000002E-2</v>
      </c>
      <c r="H358" s="61">
        <f t="shared" si="229"/>
        <v>7.1685180000000001E-2</v>
      </c>
      <c r="I358" s="61">
        <f t="shared" si="211"/>
        <v>0</v>
      </c>
      <c r="J358" s="61">
        <f t="shared" si="223"/>
        <v>0</v>
      </c>
      <c r="K358" s="61">
        <v>0</v>
      </c>
      <c r="L358" s="61">
        <v>0</v>
      </c>
      <c r="M358" s="61">
        <v>0</v>
      </c>
      <c r="N358" s="61">
        <v>0</v>
      </c>
      <c r="O358" s="61">
        <f t="shared" si="220"/>
        <v>0.108826692</v>
      </c>
      <c r="P358" s="61">
        <v>0</v>
      </c>
      <c r="Q358" s="61">
        <v>3.7141512000000002E-2</v>
      </c>
      <c r="R358" s="61">
        <v>7.1685180000000001E-2</v>
      </c>
      <c r="S358" s="61">
        <v>0</v>
      </c>
      <c r="T358" s="62">
        <f t="shared" si="224"/>
        <v>0</v>
      </c>
      <c r="U358" s="62">
        <v>0</v>
      </c>
      <c r="V358" s="62">
        <v>0</v>
      </c>
      <c r="W358" s="62">
        <v>0</v>
      </c>
      <c r="X358" s="62">
        <v>0</v>
      </c>
      <c r="Y358" s="62" t="s">
        <v>97</v>
      </c>
      <c r="Z358" s="62" t="s">
        <v>97</v>
      </c>
      <c r="AA358" s="62" t="s">
        <v>97</v>
      </c>
      <c r="AB358" s="62" t="s">
        <v>97</v>
      </c>
      <c r="AC358" s="62" t="s">
        <v>97</v>
      </c>
      <c r="AD358" s="61">
        <f t="shared" si="222"/>
        <v>0</v>
      </c>
      <c r="AE358" s="61">
        <f t="shared" si="230"/>
        <v>9.0688910000000011E-2</v>
      </c>
      <c r="AF358" s="61">
        <f t="shared" si="230"/>
        <v>0</v>
      </c>
      <c r="AG358" s="61">
        <f t="shared" si="230"/>
        <v>3.0951260000000001E-2</v>
      </c>
      <c r="AH358" s="61">
        <f t="shared" si="230"/>
        <v>5.9737650000000003E-2</v>
      </c>
      <c r="AI358" s="61">
        <f t="shared" si="230"/>
        <v>0</v>
      </c>
      <c r="AJ358" s="61">
        <f t="shared" si="199"/>
        <v>0</v>
      </c>
      <c r="AK358" s="61">
        <v>0</v>
      </c>
      <c r="AL358" s="61">
        <v>0</v>
      </c>
      <c r="AM358" s="61">
        <v>0</v>
      </c>
      <c r="AN358" s="61">
        <v>0</v>
      </c>
      <c r="AO358" s="62">
        <f t="shared" si="221"/>
        <v>9.0688910000000011E-2</v>
      </c>
      <c r="AP358" s="62">
        <v>0</v>
      </c>
      <c r="AQ358" s="62">
        <f>0.037141512/1.2</f>
        <v>3.0951260000000001E-2</v>
      </c>
      <c r="AR358" s="62">
        <f>0.07168518/1.2</f>
        <v>5.9737650000000003E-2</v>
      </c>
      <c r="AS358" s="62">
        <v>0</v>
      </c>
      <c r="AT358" s="97">
        <f t="shared" si="225"/>
        <v>0</v>
      </c>
      <c r="AU358" s="62">
        <v>0</v>
      </c>
      <c r="AV358" s="62">
        <v>0</v>
      </c>
      <c r="AW358" s="62">
        <v>0</v>
      </c>
      <c r="AX358" s="62">
        <v>0</v>
      </c>
      <c r="AY358" s="62" t="s">
        <v>97</v>
      </c>
      <c r="AZ358" s="62" t="s">
        <v>97</v>
      </c>
      <c r="BA358" s="62" t="s">
        <v>97</v>
      </c>
      <c r="BB358" s="62" t="s">
        <v>97</v>
      </c>
      <c r="BC358" s="62" t="s">
        <v>97</v>
      </c>
    </row>
    <row r="359" spans="1:55" ht="36.75" customHeight="1" x14ac:dyDescent="0.25">
      <c r="A359" s="85" t="s">
        <v>67</v>
      </c>
      <c r="B359" s="15" t="s">
        <v>595</v>
      </c>
      <c r="C359" s="87" t="s">
        <v>493</v>
      </c>
      <c r="D359" s="110">
        <v>0</v>
      </c>
      <c r="E359" s="61">
        <f t="shared" si="226"/>
        <v>9.1762884000000003E-2</v>
      </c>
      <c r="F359" s="61">
        <f t="shared" si="227"/>
        <v>0</v>
      </c>
      <c r="G359" s="61">
        <f t="shared" si="228"/>
        <v>7.2489492000000003E-2</v>
      </c>
      <c r="H359" s="61">
        <f t="shared" si="229"/>
        <v>1.9273392E-2</v>
      </c>
      <c r="I359" s="61">
        <f t="shared" si="211"/>
        <v>0</v>
      </c>
      <c r="J359" s="61">
        <f t="shared" si="223"/>
        <v>0</v>
      </c>
      <c r="K359" s="61">
        <v>0</v>
      </c>
      <c r="L359" s="61">
        <v>0</v>
      </c>
      <c r="M359" s="61">
        <v>0</v>
      </c>
      <c r="N359" s="61">
        <v>0</v>
      </c>
      <c r="O359" s="61">
        <f t="shared" si="220"/>
        <v>9.1762884000000003E-2</v>
      </c>
      <c r="P359" s="61">
        <v>0</v>
      </c>
      <c r="Q359" s="61">
        <v>7.2489492000000003E-2</v>
      </c>
      <c r="R359" s="61">
        <v>1.9273392E-2</v>
      </c>
      <c r="S359" s="61">
        <v>0</v>
      </c>
      <c r="T359" s="62">
        <f t="shared" si="224"/>
        <v>0</v>
      </c>
      <c r="U359" s="62">
        <v>0</v>
      </c>
      <c r="V359" s="62">
        <v>0</v>
      </c>
      <c r="W359" s="62">
        <v>0</v>
      </c>
      <c r="X359" s="62">
        <v>0</v>
      </c>
      <c r="Y359" s="62" t="s">
        <v>97</v>
      </c>
      <c r="Z359" s="62" t="s">
        <v>97</v>
      </c>
      <c r="AA359" s="62" t="s">
        <v>97</v>
      </c>
      <c r="AB359" s="62" t="s">
        <v>97</v>
      </c>
      <c r="AC359" s="62" t="s">
        <v>97</v>
      </c>
      <c r="AD359" s="61">
        <f t="shared" si="222"/>
        <v>0</v>
      </c>
      <c r="AE359" s="61">
        <f t="shared" si="230"/>
        <v>7.646907E-2</v>
      </c>
      <c r="AF359" s="61">
        <f t="shared" si="230"/>
        <v>0</v>
      </c>
      <c r="AG359" s="61">
        <f t="shared" si="230"/>
        <v>6.0407910000000002E-2</v>
      </c>
      <c r="AH359" s="61">
        <f t="shared" si="230"/>
        <v>1.6061160000000001E-2</v>
      </c>
      <c r="AI359" s="61">
        <f t="shared" si="230"/>
        <v>0</v>
      </c>
      <c r="AJ359" s="61">
        <f t="shared" si="199"/>
        <v>0</v>
      </c>
      <c r="AK359" s="61">
        <v>0</v>
      </c>
      <c r="AL359" s="61">
        <v>0</v>
      </c>
      <c r="AM359" s="61">
        <v>0</v>
      </c>
      <c r="AN359" s="61">
        <v>0</v>
      </c>
      <c r="AO359" s="62">
        <f t="shared" si="221"/>
        <v>7.646907E-2</v>
      </c>
      <c r="AP359" s="62">
        <v>0</v>
      </c>
      <c r="AQ359" s="62">
        <f>0.072489492/1.2</f>
        <v>6.0407910000000002E-2</v>
      </c>
      <c r="AR359" s="62">
        <f>0.019273392/1.2</f>
        <v>1.6061160000000001E-2</v>
      </c>
      <c r="AS359" s="62">
        <v>0</v>
      </c>
      <c r="AT359" s="97">
        <f t="shared" si="225"/>
        <v>0</v>
      </c>
      <c r="AU359" s="62">
        <v>0</v>
      </c>
      <c r="AV359" s="62">
        <v>0</v>
      </c>
      <c r="AW359" s="62">
        <v>0</v>
      </c>
      <c r="AX359" s="62">
        <v>0</v>
      </c>
      <c r="AY359" s="62" t="s">
        <v>97</v>
      </c>
      <c r="AZ359" s="62" t="s">
        <v>97</v>
      </c>
      <c r="BA359" s="62" t="s">
        <v>97</v>
      </c>
      <c r="BB359" s="62" t="s">
        <v>97</v>
      </c>
      <c r="BC359" s="62" t="s">
        <v>97</v>
      </c>
    </row>
    <row r="360" spans="1:55" ht="36.75" customHeight="1" x14ac:dyDescent="0.25">
      <c r="A360" s="85" t="s">
        <v>67</v>
      </c>
      <c r="B360" s="15" t="s">
        <v>596</v>
      </c>
      <c r="C360" s="87" t="s">
        <v>494</v>
      </c>
      <c r="D360" s="110">
        <v>0</v>
      </c>
      <c r="E360" s="61">
        <f t="shared" si="226"/>
        <v>0.332899632</v>
      </c>
      <c r="F360" s="61">
        <f t="shared" si="227"/>
        <v>0</v>
      </c>
      <c r="G360" s="61">
        <f t="shared" si="228"/>
        <v>0.26935439999999999</v>
      </c>
      <c r="H360" s="61">
        <f t="shared" si="229"/>
        <v>6.3545231999999993E-2</v>
      </c>
      <c r="I360" s="61">
        <f t="shared" si="211"/>
        <v>0</v>
      </c>
      <c r="J360" s="61">
        <f t="shared" si="223"/>
        <v>5.849399999999999E-2</v>
      </c>
      <c r="K360" s="61">
        <v>0</v>
      </c>
      <c r="L360" s="61">
        <f>48.745/1000*1.2</f>
        <v>5.849399999999999E-2</v>
      </c>
      <c r="M360" s="61">
        <v>0</v>
      </c>
      <c r="N360" s="61">
        <v>0</v>
      </c>
      <c r="O360" s="61">
        <f t="shared" si="220"/>
        <v>0.27440563200000001</v>
      </c>
      <c r="P360" s="61">
        <v>0</v>
      </c>
      <c r="Q360" s="61">
        <v>0.2108604</v>
      </c>
      <c r="R360" s="61">
        <v>6.3545231999999993E-2</v>
      </c>
      <c r="S360" s="61">
        <v>0</v>
      </c>
      <c r="T360" s="62">
        <f t="shared" si="224"/>
        <v>0</v>
      </c>
      <c r="U360" s="62">
        <v>0</v>
      </c>
      <c r="V360" s="62">
        <v>0</v>
      </c>
      <c r="W360" s="62">
        <v>0</v>
      </c>
      <c r="X360" s="62">
        <v>0</v>
      </c>
      <c r="Y360" s="62" t="s">
        <v>97</v>
      </c>
      <c r="Z360" s="62" t="s">
        <v>97</v>
      </c>
      <c r="AA360" s="62" t="s">
        <v>97</v>
      </c>
      <c r="AB360" s="62" t="s">
        <v>97</v>
      </c>
      <c r="AC360" s="62" t="s">
        <v>97</v>
      </c>
      <c r="AD360" s="61">
        <f t="shared" si="222"/>
        <v>0</v>
      </c>
      <c r="AE360" s="61">
        <f t="shared" si="230"/>
        <v>0.27741635999999997</v>
      </c>
      <c r="AF360" s="61">
        <f t="shared" si="230"/>
        <v>0</v>
      </c>
      <c r="AG360" s="61">
        <f t="shared" si="230"/>
        <v>0.22446199999999999</v>
      </c>
      <c r="AH360" s="61">
        <f t="shared" si="230"/>
        <v>5.2954359999999999E-2</v>
      </c>
      <c r="AI360" s="61">
        <f t="shared" si="230"/>
        <v>0</v>
      </c>
      <c r="AJ360" s="61">
        <f t="shared" si="199"/>
        <v>0</v>
      </c>
      <c r="AK360" s="61">
        <v>0</v>
      </c>
      <c r="AL360" s="61">
        <v>0</v>
      </c>
      <c r="AM360" s="61">
        <v>0</v>
      </c>
      <c r="AN360" s="61">
        <v>0</v>
      </c>
      <c r="AO360" s="62">
        <f t="shared" si="221"/>
        <v>0.27741635999999997</v>
      </c>
      <c r="AP360" s="62">
        <v>0</v>
      </c>
      <c r="AQ360" s="62">
        <f>0.2693544/1.2</f>
        <v>0.22446199999999999</v>
      </c>
      <c r="AR360" s="62">
        <f>0.063545232/1.2</f>
        <v>5.2954359999999999E-2</v>
      </c>
      <c r="AS360" s="62">
        <v>0</v>
      </c>
      <c r="AT360" s="97">
        <f t="shared" si="225"/>
        <v>0</v>
      </c>
      <c r="AU360" s="62">
        <v>0</v>
      </c>
      <c r="AV360" s="62">
        <v>0</v>
      </c>
      <c r="AW360" s="62">
        <v>0</v>
      </c>
      <c r="AX360" s="62">
        <v>0</v>
      </c>
      <c r="AY360" s="62" t="s">
        <v>97</v>
      </c>
      <c r="AZ360" s="62" t="s">
        <v>97</v>
      </c>
      <c r="BA360" s="62" t="s">
        <v>97</v>
      </c>
      <c r="BB360" s="62" t="s">
        <v>97</v>
      </c>
      <c r="BC360" s="62" t="s">
        <v>97</v>
      </c>
    </row>
    <row r="361" spans="1:55" ht="36.75" customHeight="1" x14ac:dyDescent="0.25">
      <c r="A361" s="85" t="s">
        <v>67</v>
      </c>
      <c r="B361" s="15" t="s">
        <v>597</v>
      </c>
      <c r="C361" s="87" t="s">
        <v>495</v>
      </c>
      <c r="D361" s="110">
        <v>0</v>
      </c>
      <c r="E361" s="61">
        <f t="shared" si="226"/>
        <v>0.10906936799999997</v>
      </c>
      <c r="F361" s="61">
        <f t="shared" si="227"/>
        <v>0</v>
      </c>
      <c r="G361" s="61">
        <f t="shared" si="228"/>
        <v>0.10051439999999998</v>
      </c>
      <c r="H361" s="61">
        <f t="shared" si="229"/>
        <v>8.5549679999999996E-3</v>
      </c>
      <c r="I361" s="61">
        <f t="shared" si="211"/>
        <v>0</v>
      </c>
      <c r="J361" s="61">
        <f t="shared" si="223"/>
        <v>2.1833999999999999E-2</v>
      </c>
      <c r="K361" s="61">
        <v>0</v>
      </c>
      <c r="L361" s="61">
        <f>18.195/1000*1.2</f>
        <v>2.1833999999999999E-2</v>
      </c>
      <c r="M361" s="61">
        <v>0</v>
      </c>
      <c r="N361" s="61">
        <v>0</v>
      </c>
      <c r="O361" s="61">
        <f t="shared" si="220"/>
        <v>8.723536799999998E-2</v>
      </c>
      <c r="P361" s="61">
        <v>0</v>
      </c>
      <c r="Q361" s="61">
        <v>7.8680399999999984E-2</v>
      </c>
      <c r="R361" s="61">
        <v>8.5549679999999996E-3</v>
      </c>
      <c r="S361" s="61">
        <v>0</v>
      </c>
      <c r="T361" s="62">
        <f t="shared" si="224"/>
        <v>0</v>
      </c>
      <c r="U361" s="62">
        <v>0</v>
      </c>
      <c r="V361" s="62">
        <v>0</v>
      </c>
      <c r="W361" s="62">
        <v>0</v>
      </c>
      <c r="X361" s="62">
        <v>0</v>
      </c>
      <c r="Y361" s="62" t="s">
        <v>97</v>
      </c>
      <c r="Z361" s="62" t="s">
        <v>97</v>
      </c>
      <c r="AA361" s="62" t="s">
        <v>97</v>
      </c>
      <c r="AB361" s="62" t="s">
        <v>97</v>
      </c>
      <c r="AC361" s="62" t="s">
        <v>97</v>
      </c>
      <c r="AD361" s="61">
        <f t="shared" si="222"/>
        <v>0</v>
      </c>
      <c r="AE361" s="61">
        <f t="shared" si="230"/>
        <v>9.0891140000000009E-2</v>
      </c>
      <c r="AF361" s="61">
        <f t="shared" si="230"/>
        <v>0</v>
      </c>
      <c r="AG361" s="61">
        <f t="shared" si="230"/>
        <v>8.3762000000000003E-2</v>
      </c>
      <c r="AH361" s="61">
        <f t="shared" si="230"/>
        <v>7.12914E-3</v>
      </c>
      <c r="AI361" s="61">
        <f t="shared" si="230"/>
        <v>0</v>
      </c>
      <c r="AJ361" s="61">
        <f t="shared" si="199"/>
        <v>0</v>
      </c>
      <c r="AK361" s="61">
        <v>0</v>
      </c>
      <c r="AL361" s="61">
        <v>0</v>
      </c>
      <c r="AM361" s="61">
        <v>0</v>
      </c>
      <c r="AN361" s="61">
        <v>0</v>
      </c>
      <c r="AO361" s="62">
        <f t="shared" si="221"/>
        <v>9.0891140000000009E-2</v>
      </c>
      <c r="AP361" s="62">
        <v>0</v>
      </c>
      <c r="AQ361" s="62">
        <f>0.1005144/1.2</f>
        <v>8.3762000000000003E-2</v>
      </c>
      <c r="AR361" s="62">
        <f>0.008554968/1.2</f>
        <v>7.12914E-3</v>
      </c>
      <c r="AS361" s="62">
        <v>0</v>
      </c>
      <c r="AT361" s="97">
        <f t="shared" si="225"/>
        <v>0</v>
      </c>
      <c r="AU361" s="62">
        <v>0</v>
      </c>
      <c r="AV361" s="62">
        <v>0</v>
      </c>
      <c r="AW361" s="62">
        <v>0</v>
      </c>
      <c r="AX361" s="62">
        <v>0</v>
      </c>
      <c r="AY361" s="62" t="s">
        <v>97</v>
      </c>
      <c r="AZ361" s="62" t="s">
        <v>97</v>
      </c>
      <c r="BA361" s="62" t="s">
        <v>97</v>
      </c>
      <c r="BB361" s="62" t="s">
        <v>97</v>
      </c>
      <c r="BC361" s="62" t="s">
        <v>97</v>
      </c>
    </row>
    <row r="362" spans="1:55" ht="36.75" customHeight="1" x14ac:dyDescent="0.25">
      <c r="A362" s="85" t="s">
        <v>67</v>
      </c>
      <c r="B362" s="15" t="s">
        <v>598</v>
      </c>
      <c r="C362" s="87" t="s">
        <v>497</v>
      </c>
      <c r="D362" s="110">
        <v>0</v>
      </c>
      <c r="E362" s="61">
        <f t="shared" si="226"/>
        <v>0.18424992000000001</v>
      </c>
      <c r="F362" s="61">
        <f t="shared" si="227"/>
        <v>0</v>
      </c>
      <c r="G362" s="61">
        <f t="shared" si="228"/>
        <v>0.12973079999999998</v>
      </c>
      <c r="H362" s="61">
        <f t="shared" si="229"/>
        <v>5.4519120000000004E-2</v>
      </c>
      <c r="I362" s="61">
        <f t="shared" si="211"/>
        <v>0</v>
      </c>
      <c r="J362" s="61">
        <f t="shared" si="223"/>
        <v>2.81724E-2</v>
      </c>
      <c r="K362" s="61">
        <v>0</v>
      </c>
      <c r="L362" s="61">
        <f>23.477/1000*1.2</f>
        <v>2.81724E-2</v>
      </c>
      <c r="M362" s="61">
        <v>0</v>
      </c>
      <c r="N362" s="61">
        <v>0</v>
      </c>
      <c r="O362" s="61">
        <f t="shared" si="220"/>
        <v>0.15607752</v>
      </c>
      <c r="P362" s="61">
        <v>0</v>
      </c>
      <c r="Q362" s="61">
        <v>0.10155839999999999</v>
      </c>
      <c r="R362" s="61">
        <v>5.4519120000000004E-2</v>
      </c>
      <c r="S362" s="61">
        <v>0</v>
      </c>
      <c r="T362" s="62">
        <f t="shared" si="224"/>
        <v>0</v>
      </c>
      <c r="U362" s="62">
        <v>0</v>
      </c>
      <c r="V362" s="62">
        <v>0</v>
      </c>
      <c r="W362" s="62">
        <v>0</v>
      </c>
      <c r="X362" s="62">
        <v>0</v>
      </c>
      <c r="Y362" s="62" t="s">
        <v>97</v>
      </c>
      <c r="Z362" s="62" t="s">
        <v>97</v>
      </c>
      <c r="AA362" s="62" t="s">
        <v>97</v>
      </c>
      <c r="AB362" s="62" t="s">
        <v>97</v>
      </c>
      <c r="AC362" s="62" t="s">
        <v>97</v>
      </c>
      <c r="AD362" s="61">
        <f t="shared" si="222"/>
        <v>0</v>
      </c>
      <c r="AE362" s="61">
        <f t="shared" si="230"/>
        <v>0.1535416</v>
      </c>
      <c r="AF362" s="61">
        <f t="shared" si="230"/>
        <v>0</v>
      </c>
      <c r="AG362" s="61">
        <f t="shared" si="230"/>
        <v>0.10810900000000001</v>
      </c>
      <c r="AH362" s="61">
        <f t="shared" si="230"/>
        <v>4.5432599999999997E-2</v>
      </c>
      <c r="AI362" s="61">
        <f t="shared" si="230"/>
        <v>0</v>
      </c>
      <c r="AJ362" s="61">
        <f t="shared" si="199"/>
        <v>0</v>
      </c>
      <c r="AK362" s="61">
        <v>0</v>
      </c>
      <c r="AL362" s="61">
        <v>0</v>
      </c>
      <c r="AM362" s="61">
        <v>0</v>
      </c>
      <c r="AN362" s="61">
        <v>0</v>
      </c>
      <c r="AO362" s="62">
        <f t="shared" si="221"/>
        <v>0.1535416</v>
      </c>
      <c r="AP362" s="62">
        <v>0</v>
      </c>
      <c r="AQ362" s="62">
        <f>0.1297308/1.2</f>
        <v>0.10810900000000001</v>
      </c>
      <c r="AR362" s="62">
        <f>0.05451912/1.2</f>
        <v>4.5432599999999997E-2</v>
      </c>
      <c r="AS362" s="62">
        <v>0</v>
      </c>
      <c r="AT362" s="97">
        <f t="shared" si="225"/>
        <v>0</v>
      </c>
      <c r="AU362" s="62">
        <v>0</v>
      </c>
      <c r="AV362" s="62">
        <v>0</v>
      </c>
      <c r="AW362" s="62">
        <v>0</v>
      </c>
      <c r="AX362" s="62">
        <v>0</v>
      </c>
      <c r="AY362" s="62" t="s">
        <v>97</v>
      </c>
      <c r="AZ362" s="62" t="s">
        <v>97</v>
      </c>
      <c r="BA362" s="62" t="s">
        <v>97</v>
      </c>
      <c r="BB362" s="62" t="s">
        <v>97</v>
      </c>
      <c r="BC362" s="62" t="s">
        <v>97</v>
      </c>
    </row>
    <row r="363" spans="1:55" ht="36.75" customHeight="1" x14ac:dyDescent="0.25">
      <c r="A363" s="85" t="s">
        <v>67</v>
      </c>
      <c r="B363" s="15" t="s">
        <v>599</v>
      </c>
      <c r="C363" s="87" t="s">
        <v>600</v>
      </c>
      <c r="D363" s="110">
        <v>0</v>
      </c>
      <c r="E363" s="61">
        <f t="shared" si="226"/>
        <v>0.18424992000000001</v>
      </c>
      <c r="F363" s="61">
        <f t="shared" si="227"/>
        <v>0</v>
      </c>
      <c r="G363" s="61">
        <f t="shared" si="228"/>
        <v>0.12973079999999998</v>
      </c>
      <c r="H363" s="61">
        <f t="shared" si="229"/>
        <v>5.4519120000000004E-2</v>
      </c>
      <c r="I363" s="61">
        <f t="shared" si="211"/>
        <v>0</v>
      </c>
      <c r="J363" s="61">
        <f t="shared" si="223"/>
        <v>2.81724E-2</v>
      </c>
      <c r="K363" s="61">
        <v>0</v>
      </c>
      <c r="L363" s="61">
        <f>23.477/1000*1.2</f>
        <v>2.81724E-2</v>
      </c>
      <c r="M363" s="61">
        <v>0</v>
      </c>
      <c r="N363" s="61">
        <v>0</v>
      </c>
      <c r="O363" s="61">
        <f t="shared" si="220"/>
        <v>0.15607752</v>
      </c>
      <c r="P363" s="61">
        <v>0</v>
      </c>
      <c r="Q363" s="61">
        <v>0.10155839999999999</v>
      </c>
      <c r="R363" s="61">
        <v>5.4519120000000004E-2</v>
      </c>
      <c r="S363" s="61">
        <v>0</v>
      </c>
      <c r="T363" s="62">
        <f t="shared" si="224"/>
        <v>0</v>
      </c>
      <c r="U363" s="62">
        <v>0</v>
      </c>
      <c r="V363" s="62">
        <v>0</v>
      </c>
      <c r="W363" s="62">
        <v>0</v>
      </c>
      <c r="X363" s="62">
        <v>0</v>
      </c>
      <c r="Y363" s="62" t="s">
        <v>97</v>
      </c>
      <c r="Z363" s="62" t="s">
        <v>97</v>
      </c>
      <c r="AA363" s="62" t="s">
        <v>97</v>
      </c>
      <c r="AB363" s="62" t="s">
        <v>97</v>
      </c>
      <c r="AC363" s="62" t="s">
        <v>97</v>
      </c>
      <c r="AD363" s="61">
        <f t="shared" si="222"/>
        <v>0</v>
      </c>
      <c r="AE363" s="61">
        <f t="shared" si="230"/>
        <v>0.1535416</v>
      </c>
      <c r="AF363" s="61">
        <f t="shared" si="230"/>
        <v>0</v>
      </c>
      <c r="AG363" s="61">
        <f t="shared" si="230"/>
        <v>0.10810900000000001</v>
      </c>
      <c r="AH363" s="61">
        <f t="shared" si="230"/>
        <v>4.5432599999999997E-2</v>
      </c>
      <c r="AI363" s="61">
        <f t="shared" si="230"/>
        <v>0</v>
      </c>
      <c r="AJ363" s="61">
        <f t="shared" si="199"/>
        <v>0</v>
      </c>
      <c r="AK363" s="61">
        <v>0</v>
      </c>
      <c r="AL363" s="61">
        <v>0</v>
      </c>
      <c r="AM363" s="61">
        <v>0</v>
      </c>
      <c r="AN363" s="61">
        <v>0</v>
      </c>
      <c r="AO363" s="62">
        <f t="shared" si="221"/>
        <v>0.1535416</v>
      </c>
      <c r="AP363" s="62">
        <v>0</v>
      </c>
      <c r="AQ363" s="62">
        <f>0.1297308/1.2</f>
        <v>0.10810900000000001</v>
      </c>
      <c r="AR363" s="62">
        <f>0.05451912/1.2</f>
        <v>4.5432599999999997E-2</v>
      </c>
      <c r="AS363" s="62">
        <v>0</v>
      </c>
      <c r="AT363" s="97">
        <f t="shared" si="225"/>
        <v>0</v>
      </c>
      <c r="AU363" s="62">
        <v>0</v>
      </c>
      <c r="AV363" s="62">
        <v>0</v>
      </c>
      <c r="AW363" s="62">
        <v>0</v>
      </c>
      <c r="AX363" s="62">
        <v>0</v>
      </c>
      <c r="AY363" s="62" t="s">
        <v>97</v>
      </c>
      <c r="AZ363" s="62" t="s">
        <v>97</v>
      </c>
      <c r="BA363" s="62" t="s">
        <v>97</v>
      </c>
      <c r="BB363" s="62" t="s">
        <v>97</v>
      </c>
      <c r="BC363" s="62" t="s">
        <v>97</v>
      </c>
    </row>
    <row r="364" spans="1:55" ht="36.75" customHeight="1" x14ac:dyDescent="0.25">
      <c r="A364" s="85" t="s">
        <v>67</v>
      </c>
      <c r="B364" s="15" t="s">
        <v>601</v>
      </c>
      <c r="C364" s="87" t="s">
        <v>602</v>
      </c>
      <c r="D364" s="110">
        <v>0</v>
      </c>
      <c r="E364" s="61">
        <f t="shared" si="226"/>
        <v>0.14074355999999999</v>
      </c>
      <c r="F364" s="61">
        <f t="shared" si="227"/>
        <v>0</v>
      </c>
      <c r="G364" s="61">
        <f t="shared" si="228"/>
        <v>0.11348399999999999</v>
      </c>
      <c r="H364" s="61">
        <f t="shared" si="229"/>
        <v>2.7259560000000002E-2</v>
      </c>
      <c r="I364" s="61">
        <f t="shared" si="211"/>
        <v>0</v>
      </c>
      <c r="J364" s="61">
        <f t="shared" si="223"/>
        <v>2.4651599999999999E-2</v>
      </c>
      <c r="K364" s="61">
        <v>0</v>
      </c>
      <c r="L364" s="61">
        <f>20.543/1000*1.2</f>
        <v>2.4651599999999999E-2</v>
      </c>
      <c r="M364" s="61">
        <v>0</v>
      </c>
      <c r="N364" s="61">
        <v>0</v>
      </c>
      <c r="O364" s="61">
        <f t="shared" si="220"/>
        <v>0.11609195999999999</v>
      </c>
      <c r="P364" s="61">
        <v>0</v>
      </c>
      <c r="Q364" s="61">
        <v>8.8832399999999992E-2</v>
      </c>
      <c r="R364" s="61">
        <v>2.7259560000000002E-2</v>
      </c>
      <c r="S364" s="61">
        <v>0</v>
      </c>
      <c r="T364" s="62">
        <f t="shared" si="224"/>
        <v>0</v>
      </c>
      <c r="U364" s="62">
        <v>0</v>
      </c>
      <c r="V364" s="62">
        <v>0</v>
      </c>
      <c r="W364" s="62">
        <v>0</v>
      </c>
      <c r="X364" s="62">
        <v>0</v>
      </c>
      <c r="Y364" s="62" t="s">
        <v>97</v>
      </c>
      <c r="Z364" s="62" t="s">
        <v>97</v>
      </c>
      <c r="AA364" s="62" t="s">
        <v>97</v>
      </c>
      <c r="AB364" s="62" t="s">
        <v>97</v>
      </c>
      <c r="AC364" s="62" t="s">
        <v>97</v>
      </c>
      <c r="AD364" s="61">
        <f t="shared" si="222"/>
        <v>0</v>
      </c>
      <c r="AE364" s="61">
        <f t="shared" si="230"/>
        <v>0.1172863</v>
      </c>
      <c r="AF364" s="61">
        <f t="shared" si="230"/>
        <v>0</v>
      </c>
      <c r="AG364" s="61">
        <f t="shared" si="230"/>
        <v>9.4570000000000001E-2</v>
      </c>
      <c r="AH364" s="61">
        <f t="shared" si="230"/>
        <v>2.2716299999999998E-2</v>
      </c>
      <c r="AI364" s="61">
        <f t="shared" si="230"/>
        <v>0</v>
      </c>
      <c r="AJ364" s="61">
        <f t="shared" si="199"/>
        <v>0</v>
      </c>
      <c r="AK364" s="61">
        <v>0</v>
      </c>
      <c r="AL364" s="61">
        <v>0</v>
      </c>
      <c r="AM364" s="61">
        <v>0</v>
      </c>
      <c r="AN364" s="61">
        <v>0</v>
      </c>
      <c r="AO364" s="62">
        <f t="shared" si="221"/>
        <v>0.1172863</v>
      </c>
      <c r="AP364" s="62">
        <v>0</v>
      </c>
      <c r="AQ364" s="62">
        <f>0.113484/1.2</f>
        <v>9.4570000000000001E-2</v>
      </c>
      <c r="AR364" s="62">
        <f>0.02725956/1.2</f>
        <v>2.2716299999999998E-2</v>
      </c>
      <c r="AS364" s="62">
        <v>0</v>
      </c>
      <c r="AT364" s="97">
        <f t="shared" si="225"/>
        <v>0</v>
      </c>
      <c r="AU364" s="62">
        <v>0</v>
      </c>
      <c r="AV364" s="62">
        <v>0</v>
      </c>
      <c r="AW364" s="62">
        <v>0</v>
      </c>
      <c r="AX364" s="62">
        <v>0</v>
      </c>
      <c r="AY364" s="62" t="s">
        <v>97</v>
      </c>
      <c r="AZ364" s="62" t="s">
        <v>97</v>
      </c>
      <c r="BA364" s="62" t="s">
        <v>97</v>
      </c>
      <c r="BB364" s="62" t="s">
        <v>97</v>
      </c>
      <c r="BC364" s="62" t="s">
        <v>97</v>
      </c>
    </row>
    <row r="365" spans="1:55" ht="36.75" customHeight="1" x14ac:dyDescent="0.25">
      <c r="A365" s="85" t="s">
        <v>67</v>
      </c>
      <c r="B365" s="15" t="s">
        <v>603</v>
      </c>
      <c r="C365" s="87" t="s">
        <v>604</v>
      </c>
      <c r="D365" s="110">
        <v>0</v>
      </c>
      <c r="E365" s="61">
        <f t="shared" si="226"/>
        <v>0.17324743200000001</v>
      </c>
      <c r="F365" s="61">
        <f t="shared" si="227"/>
        <v>0</v>
      </c>
      <c r="G365" s="61">
        <f t="shared" si="228"/>
        <v>0.118728312</v>
      </c>
      <c r="H365" s="61">
        <f t="shared" si="229"/>
        <v>5.4519120000000004E-2</v>
      </c>
      <c r="I365" s="61">
        <f t="shared" si="211"/>
        <v>0</v>
      </c>
      <c r="J365" s="61">
        <f t="shared" si="223"/>
        <v>1.7169912000000002E-2</v>
      </c>
      <c r="K365" s="61">
        <v>0</v>
      </c>
      <c r="L365" s="61">
        <f>14.30826/1000*1.2</f>
        <v>1.7169912000000002E-2</v>
      </c>
      <c r="M365" s="61">
        <v>0</v>
      </c>
      <c r="N365" s="61">
        <v>0</v>
      </c>
      <c r="O365" s="61">
        <f t="shared" si="220"/>
        <v>0.15607752</v>
      </c>
      <c r="P365" s="61">
        <v>0</v>
      </c>
      <c r="Q365" s="61">
        <v>0.10155839999999999</v>
      </c>
      <c r="R365" s="61">
        <v>5.4519120000000004E-2</v>
      </c>
      <c r="S365" s="61">
        <v>0</v>
      </c>
      <c r="T365" s="62">
        <f t="shared" si="224"/>
        <v>0</v>
      </c>
      <c r="U365" s="62">
        <v>0</v>
      </c>
      <c r="V365" s="62">
        <v>0</v>
      </c>
      <c r="W365" s="62">
        <v>0</v>
      </c>
      <c r="X365" s="62">
        <v>0</v>
      </c>
      <c r="Y365" s="62" t="s">
        <v>97</v>
      </c>
      <c r="Z365" s="62" t="s">
        <v>97</v>
      </c>
      <c r="AA365" s="62" t="s">
        <v>97</v>
      </c>
      <c r="AB365" s="62" t="s">
        <v>97</v>
      </c>
      <c r="AC365" s="62" t="s">
        <v>97</v>
      </c>
      <c r="AD365" s="61">
        <f t="shared" si="222"/>
        <v>0</v>
      </c>
      <c r="AE365" s="61">
        <f t="shared" si="230"/>
        <v>0.1535416</v>
      </c>
      <c r="AF365" s="61">
        <f t="shared" si="230"/>
        <v>0</v>
      </c>
      <c r="AG365" s="61">
        <f t="shared" si="230"/>
        <v>0.10810900000000001</v>
      </c>
      <c r="AH365" s="61">
        <f t="shared" si="230"/>
        <v>4.5432599999999997E-2</v>
      </c>
      <c r="AI365" s="61">
        <f t="shared" si="230"/>
        <v>0</v>
      </c>
      <c r="AJ365" s="61">
        <f t="shared" si="199"/>
        <v>0</v>
      </c>
      <c r="AK365" s="61">
        <v>0</v>
      </c>
      <c r="AL365" s="61">
        <v>0</v>
      </c>
      <c r="AM365" s="61">
        <v>0</v>
      </c>
      <c r="AN365" s="61">
        <v>0</v>
      </c>
      <c r="AO365" s="62">
        <f t="shared" si="221"/>
        <v>0.1535416</v>
      </c>
      <c r="AP365" s="62">
        <v>0</v>
      </c>
      <c r="AQ365" s="62">
        <f>0.1297308/1.2</f>
        <v>0.10810900000000001</v>
      </c>
      <c r="AR365" s="62">
        <f>0.05451912/1.2</f>
        <v>4.5432599999999997E-2</v>
      </c>
      <c r="AS365" s="62">
        <v>0</v>
      </c>
      <c r="AT365" s="97">
        <f t="shared" si="225"/>
        <v>0</v>
      </c>
      <c r="AU365" s="62">
        <v>0</v>
      </c>
      <c r="AV365" s="62">
        <v>0</v>
      </c>
      <c r="AW365" s="62">
        <v>0</v>
      </c>
      <c r="AX365" s="62">
        <v>0</v>
      </c>
      <c r="AY365" s="62" t="s">
        <v>97</v>
      </c>
      <c r="AZ365" s="62" t="s">
        <v>97</v>
      </c>
      <c r="BA365" s="62" t="s">
        <v>97</v>
      </c>
      <c r="BB365" s="62" t="s">
        <v>97</v>
      </c>
      <c r="BC365" s="62" t="s">
        <v>97</v>
      </c>
    </row>
    <row r="366" spans="1:55" ht="36.75" customHeight="1" x14ac:dyDescent="0.25">
      <c r="A366" s="85" t="s">
        <v>67</v>
      </c>
      <c r="B366" s="15" t="s">
        <v>605</v>
      </c>
      <c r="C366" s="87" t="s">
        <v>606</v>
      </c>
      <c r="D366" s="110">
        <v>0</v>
      </c>
      <c r="E366" s="61">
        <f t="shared" si="226"/>
        <v>0.46653532799999997</v>
      </c>
      <c r="F366" s="61">
        <f t="shared" si="227"/>
        <v>0</v>
      </c>
      <c r="G366" s="61">
        <f t="shared" si="228"/>
        <v>0.33468331200000001</v>
      </c>
      <c r="H366" s="61">
        <f t="shared" si="229"/>
        <v>0.13185201599999999</v>
      </c>
      <c r="I366" s="61">
        <f t="shared" si="211"/>
        <v>0</v>
      </c>
      <c r="J366" s="61">
        <f t="shared" si="223"/>
        <v>0</v>
      </c>
      <c r="K366" s="61">
        <v>0</v>
      </c>
      <c r="L366" s="61">
        <v>0</v>
      </c>
      <c r="M366" s="61">
        <v>0</v>
      </c>
      <c r="N366" s="61">
        <v>0</v>
      </c>
      <c r="O366" s="61">
        <f t="shared" si="220"/>
        <v>0.46653532799999997</v>
      </c>
      <c r="P366" s="61">
        <v>0</v>
      </c>
      <c r="Q366" s="61">
        <v>0.33468331200000001</v>
      </c>
      <c r="R366" s="61">
        <v>0.13185201599999999</v>
      </c>
      <c r="S366" s="61">
        <v>0</v>
      </c>
      <c r="T366" s="62">
        <f t="shared" si="224"/>
        <v>0</v>
      </c>
      <c r="U366" s="62">
        <v>0</v>
      </c>
      <c r="V366" s="62">
        <v>0</v>
      </c>
      <c r="W366" s="62">
        <v>0</v>
      </c>
      <c r="X366" s="62">
        <v>0</v>
      </c>
      <c r="Y366" s="62" t="s">
        <v>97</v>
      </c>
      <c r="Z366" s="62" t="s">
        <v>97</v>
      </c>
      <c r="AA366" s="62" t="s">
        <v>97</v>
      </c>
      <c r="AB366" s="62" t="s">
        <v>97</v>
      </c>
      <c r="AC366" s="62" t="s">
        <v>97</v>
      </c>
      <c r="AD366" s="61">
        <f t="shared" si="222"/>
        <v>0</v>
      </c>
      <c r="AE366" s="61">
        <f t="shared" si="230"/>
        <v>0.47168401000000004</v>
      </c>
      <c r="AF366" s="61">
        <f t="shared" si="230"/>
        <v>0</v>
      </c>
      <c r="AG366" s="61">
        <f t="shared" si="230"/>
        <v>0.36180733000000004</v>
      </c>
      <c r="AH366" s="61">
        <f t="shared" si="230"/>
        <v>0.10987667999999999</v>
      </c>
      <c r="AI366" s="61">
        <f t="shared" si="230"/>
        <v>0</v>
      </c>
      <c r="AJ366" s="61">
        <f t="shared" si="199"/>
        <v>0</v>
      </c>
      <c r="AK366" s="61">
        <v>0</v>
      </c>
      <c r="AL366" s="61">
        <v>0</v>
      </c>
      <c r="AM366" s="61">
        <v>0</v>
      </c>
      <c r="AN366" s="61">
        <v>0</v>
      </c>
      <c r="AO366" s="62">
        <f t="shared" si="221"/>
        <v>0.47168401000000004</v>
      </c>
      <c r="AP366" s="62">
        <v>0</v>
      </c>
      <c r="AQ366" s="62">
        <f>0.434168796/1.2</f>
        <v>0.36180733000000004</v>
      </c>
      <c r="AR366" s="62">
        <f>0.131852016/1.2</f>
        <v>0.10987667999999999</v>
      </c>
      <c r="AS366" s="62">
        <v>0</v>
      </c>
      <c r="AT366" s="97">
        <f t="shared" si="225"/>
        <v>0</v>
      </c>
      <c r="AU366" s="62">
        <v>0</v>
      </c>
      <c r="AV366" s="62">
        <v>0</v>
      </c>
      <c r="AW366" s="62">
        <v>0</v>
      </c>
      <c r="AX366" s="62">
        <v>0</v>
      </c>
      <c r="AY366" s="62" t="s">
        <v>97</v>
      </c>
      <c r="AZ366" s="62" t="s">
        <v>97</v>
      </c>
      <c r="BA366" s="62" t="s">
        <v>97</v>
      </c>
      <c r="BB366" s="62" t="s">
        <v>97</v>
      </c>
      <c r="BC366" s="62" t="s">
        <v>97</v>
      </c>
    </row>
    <row r="367" spans="1:55" ht="36.75" customHeight="1" x14ac:dyDescent="0.25">
      <c r="A367" s="85" t="s">
        <v>67</v>
      </c>
      <c r="B367" s="15" t="s">
        <v>607</v>
      </c>
      <c r="C367" s="87" t="s">
        <v>608</v>
      </c>
      <c r="D367" s="110">
        <v>0</v>
      </c>
      <c r="E367" s="61">
        <f t="shared" si="226"/>
        <v>0.17568068399999998</v>
      </c>
      <c r="F367" s="61">
        <f t="shared" si="227"/>
        <v>0</v>
      </c>
      <c r="G367" s="61">
        <f t="shared" si="228"/>
        <v>0.1183152</v>
      </c>
      <c r="H367" s="61">
        <f t="shared" si="229"/>
        <v>5.7365483999999994E-2</v>
      </c>
      <c r="I367" s="61">
        <f t="shared" si="211"/>
        <v>0</v>
      </c>
      <c r="J367" s="61">
        <f t="shared" si="223"/>
        <v>0</v>
      </c>
      <c r="K367" s="61">
        <v>0</v>
      </c>
      <c r="L367" s="61">
        <v>0</v>
      </c>
      <c r="M367" s="61">
        <v>0</v>
      </c>
      <c r="N367" s="61">
        <v>0</v>
      </c>
      <c r="O367" s="61">
        <f t="shared" si="220"/>
        <v>0.17568068399999998</v>
      </c>
      <c r="P367" s="61">
        <v>0</v>
      </c>
      <c r="Q367" s="61">
        <v>0.1183152</v>
      </c>
      <c r="R367" s="61">
        <v>5.7365483999999994E-2</v>
      </c>
      <c r="S367" s="61">
        <v>0</v>
      </c>
      <c r="T367" s="62">
        <f t="shared" si="224"/>
        <v>0</v>
      </c>
      <c r="U367" s="62">
        <v>0</v>
      </c>
      <c r="V367" s="62">
        <v>0</v>
      </c>
      <c r="W367" s="62">
        <v>0</v>
      </c>
      <c r="X367" s="62">
        <v>0</v>
      </c>
      <c r="Y367" s="62" t="s">
        <v>97</v>
      </c>
      <c r="Z367" s="62" t="s">
        <v>97</v>
      </c>
      <c r="AA367" s="62" t="s">
        <v>97</v>
      </c>
      <c r="AB367" s="62" t="s">
        <v>97</v>
      </c>
      <c r="AC367" s="62" t="s">
        <v>97</v>
      </c>
      <c r="AD367" s="61">
        <f t="shared" si="222"/>
        <v>0</v>
      </c>
      <c r="AE367" s="61">
        <f t="shared" si="230"/>
        <v>0.17375157000000002</v>
      </c>
      <c r="AF367" s="61">
        <f t="shared" si="230"/>
        <v>0</v>
      </c>
      <c r="AG367" s="61">
        <f t="shared" si="230"/>
        <v>0.125947</v>
      </c>
      <c r="AH367" s="61">
        <f t="shared" si="230"/>
        <v>4.7804570000000005E-2</v>
      </c>
      <c r="AI367" s="61">
        <f t="shared" si="230"/>
        <v>0</v>
      </c>
      <c r="AJ367" s="61">
        <f t="shared" si="199"/>
        <v>0</v>
      </c>
      <c r="AK367" s="61">
        <v>0</v>
      </c>
      <c r="AL367" s="61">
        <v>0</v>
      </c>
      <c r="AM367" s="61">
        <v>0</v>
      </c>
      <c r="AN367" s="61">
        <v>0</v>
      </c>
      <c r="AO367" s="62">
        <f t="shared" si="221"/>
        <v>0.17375157000000002</v>
      </c>
      <c r="AP367" s="62">
        <v>0</v>
      </c>
      <c r="AQ367" s="62">
        <f>0.1511364/1.2</f>
        <v>0.125947</v>
      </c>
      <c r="AR367" s="62">
        <f>0.057365484/1.2</f>
        <v>4.7804570000000005E-2</v>
      </c>
      <c r="AS367" s="62">
        <v>0</v>
      </c>
      <c r="AT367" s="97">
        <f t="shared" si="225"/>
        <v>0</v>
      </c>
      <c r="AU367" s="62">
        <v>0</v>
      </c>
      <c r="AV367" s="62">
        <v>0</v>
      </c>
      <c r="AW367" s="62">
        <v>0</v>
      </c>
      <c r="AX367" s="62">
        <v>0</v>
      </c>
      <c r="AY367" s="62" t="s">
        <v>97</v>
      </c>
      <c r="AZ367" s="62" t="s">
        <v>97</v>
      </c>
      <c r="BA367" s="62" t="s">
        <v>97</v>
      </c>
      <c r="BB367" s="62" t="s">
        <v>97</v>
      </c>
      <c r="BC367" s="62" t="s">
        <v>97</v>
      </c>
    </row>
    <row r="368" spans="1:55" ht="45" customHeight="1" x14ac:dyDescent="0.25">
      <c r="A368" s="85" t="s">
        <v>67</v>
      </c>
      <c r="B368" s="15" t="s">
        <v>611</v>
      </c>
      <c r="C368" s="87" t="s">
        <v>612</v>
      </c>
      <c r="D368" s="110">
        <v>0</v>
      </c>
      <c r="E368" s="61">
        <f t="shared" si="226"/>
        <v>3.4012319999999997E-3</v>
      </c>
      <c r="F368" s="61">
        <f t="shared" si="227"/>
        <v>3.4012319999999997E-3</v>
      </c>
      <c r="G368" s="61">
        <f t="shared" si="228"/>
        <v>0</v>
      </c>
      <c r="H368" s="61">
        <f t="shared" si="229"/>
        <v>0</v>
      </c>
      <c r="I368" s="61">
        <f t="shared" si="211"/>
        <v>0</v>
      </c>
      <c r="J368" s="61">
        <f t="shared" si="223"/>
        <v>0</v>
      </c>
      <c r="K368" s="61">
        <v>0</v>
      </c>
      <c r="L368" s="61">
        <v>0</v>
      </c>
      <c r="M368" s="61">
        <v>0</v>
      </c>
      <c r="N368" s="61">
        <v>0</v>
      </c>
      <c r="O368" s="61">
        <f t="shared" si="220"/>
        <v>2.3812320000000001E-3</v>
      </c>
      <c r="P368" s="61">
        <v>2.3812320000000001E-3</v>
      </c>
      <c r="Q368" s="61">
        <v>0</v>
      </c>
      <c r="R368" s="61">
        <v>0</v>
      </c>
      <c r="S368" s="61">
        <v>0</v>
      </c>
      <c r="T368" s="62">
        <f t="shared" si="224"/>
        <v>1.0199999999999999E-3</v>
      </c>
      <c r="U368" s="62">
        <v>1.0199999999999999E-3</v>
      </c>
      <c r="V368" s="62">
        <v>0</v>
      </c>
      <c r="W368" s="62">
        <v>0</v>
      </c>
      <c r="X368" s="62">
        <v>0</v>
      </c>
      <c r="Y368" s="62" t="s">
        <v>97</v>
      </c>
      <c r="Z368" s="62" t="s">
        <v>97</v>
      </c>
      <c r="AA368" s="62" t="s">
        <v>97</v>
      </c>
      <c r="AB368" s="62" t="s">
        <v>97</v>
      </c>
      <c r="AC368" s="62" t="s">
        <v>97</v>
      </c>
      <c r="AD368" s="61">
        <f t="shared" si="222"/>
        <v>0</v>
      </c>
      <c r="AE368" s="61">
        <f t="shared" si="230"/>
        <v>0</v>
      </c>
      <c r="AF368" s="61">
        <f t="shared" si="230"/>
        <v>0</v>
      </c>
      <c r="AG368" s="61">
        <f t="shared" si="230"/>
        <v>0</v>
      </c>
      <c r="AH368" s="61">
        <f t="shared" si="230"/>
        <v>0</v>
      </c>
      <c r="AI368" s="61">
        <f t="shared" si="230"/>
        <v>0</v>
      </c>
      <c r="AJ368" s="61">
        <f t="shared" si="199"/>
        <v>0</v>
      </c>
      <c r="AK368" s="61">
        <v>0</v>
      </c>
      <c r="AL368" s="61">
        <v>0</v>
      </c>
      <c r="AM368" s="61">
        <v>0</v>
      </c>
      <c r="AN368" s="61">
        <v>0</v>
      </c>
      <c r="AO368" s="62">
        <f t="shared" si="221"/>
        <v>0</v>
      </c>
      <c r="AP368" s="62">
        <v>0</v>
      </c>
      <c r="AQ368" s="62">
        <v>0</v>
      </c>
      <c r="AR368" s="62">
        <v>0</v>
      </c>
      <c r="AS368" s="62">
        <v>0</v>
      </c>
      <c r="AT368" s="97">
        <f t="shared" si="225"/>
        <v>0</v>
      </c>
      <c r="AU368" s="62">
        <v>0</v>
      </c>
      <c r="AV368" s="62">
        <v>0</v>
      </c>
      <c r="AW368" s="62">
        <v>0</v>
      </c>
      <c r="AX368" s="62">
        <v>0</v>
      </c>
      <c r="AY368" s="62" t="s">
        <v>97</v>
      </c>
      <c r="AZ368" s="62" t="s">
        <v>97</v>
      </c>
      <c r="BA368" s="62" t="s">
        <v>97</v>
      </c>
      <c r="BB368" s="62" t="s">
        <v>97</v>
      </c>
      <c r="BC368" s="62" t="s">
        <v>97</v>
      </c>
    </row>
    <row r="369" spans="1:55" ht="45" customHeight="1" x14ac:dyDescent="0.25">
      <c r="A369" s="85" t="s">
        <v>67</v>
      </c>
      <c r="B369" s="15" t="s">
        <v>695</v>
      </c>
      <c r="C369" s="87" t="s">
        <v>696</v>
      </c>
      <c r="D369" s="110">
        <v>0</v>
      </c>
      <c r="E369" s="61">
        <f t="shared" si="226"/>
        <v>8.9999999999999993E-3</v>
      </c>
      <c r="F369" s="61">
        <f t="shared" si="227"/>
        <v>8.9999999999999993E-3</v>
      </c>
      <c r="G369" s="61">
        <f t="shared" si="228"/>
        <v>0</v>
      </c>
      <c r="H369" s="61">
        <f t="shared" si="229"/>
        <v>0</v>
      </c>
      <c r="I369" s="61">
        <v>0</v>
      </c>
      <c r="J369" s="61">
        <v>0</v>
      </c>
      <c r="K369" s="61">
        <v>0</v>
      </c>
      <c r="L369" s="61">
        <v>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2">
        <f t="shared" si="224"/>
        <v>8.9999999999999993E-3</v>
      </c>
      <c r="U369" s="62">
        <v>8.9999999999999993E-3</v>
      </c>
      <c r="V369" s="62">
        <v>0</v>
      </c>
      <c r="W369" s="62">
        <v>0</v>
      </c>
      <c r="X369" s="62">
        <v>0</v>
      </c>
      <c r="Y369" s="62"/>
      <c r="Z369" s="62"/>
      <c r="AA369" s="62"/>
      <c r="AB369" s="62"/>
      <c r="AC369" s="62"/>
      <c r="AD369" s="61">
        <f t="shared" si="222"/>
        <v>0</v>
      </c>
      <c r="AE369" s="61">
        <f t="shared" si="230"/>
        <v>0</v>
      </c>
      <c r="AF369" s="61">
        <f t="shared" si="230"/>
        <v>0</v>
      </c>
      <c r="AG369" s="61">
        <f t="shared" si="230"/>
        <v>0</v>
      </c>
      <c r="AH369" s="61">
        <f t="shared" si="230"/>
        <v>0</v>
      </c>
      <c r="AI369" s="61">
        <f t="shared" si="230"/>
        <v>0</v>
      </c>
      <c r="AJ369" s="61">
        <v>0</v>
      </c>
      <c r="AK369" s="61">
        <v>0</v>
      </c>
      <c r="AL369" s="61">
        <v>0</v>
      </c>
      <c r="AM369" s="61">
        <v>0</v>
      </c>
      <c r="AN369" s="61">
        <v>0</v>
      </c>
      <c r="AO369" s="62">
        <v>0</v>
      </c>
      <c r="AP369" s="62">
        <v>0</v>
      </c>
      <c r="AQ369" s="62">
        <v>0</v>
      </c>
      <c r="AR369" s="62">
        <v>0</v>
      </c>
      <c r="AS369" s="62">
        <v>0</v>
      </c>
      <c r="AT369" s="97">
        <f t="shared" si="225"/>
        <v>0</v>
      </c>
      <c r="AU369" s="62">
        <v>0</v>
      </c>
      <c r="AV369" s="62">
        <v>0</v>
      </c>
      <c r="AW369" s="62">
        <v>0</v>
      </c>
      <c r="AX369" s="62">
        <v>0</v>
      </c>
      <c r="AY369" s="62" t="s">
        <v>97</v>
      </c>
      <c r="AZ369" s="62" t="s">
        <v>97</v>
      </c>
      <c r="BA369" s="62" t="s">
        <v>97</v>
      </c>
      <c r="BB369" s="62" t="s">
        <v>97</v>
      </c>
      <c r="BC369" s="62" t="s">
        <v>97</v>
      </c>
    </row>
    <row r="370" spans="1:55" ht="45" customHeight="1" x14ac:dyDescent="0.25">
      <c r="A370" s="88" t="s">
        <v>67</v>
      </c>
      <c r="B370" s="15" t="s">
        <v>700</v>
      </c>
      <c r="C370" s="87" t="s">
        <v>694</v>
      </c>
      <c r="D370" s="110">
        <v>0</v>
      </c>
      <c r="E370" s="61">
        <f t="shared" si="226"/>
        <v>2.9130252000000002E-2</v>
      </c>
      <c r="F370" s="61">
        <f t="shared" si="227"/>
        <v>0</v>
      </c>
      <c r="G370" s="61">
        <f t="shared" si="228"/>
        <v>2.9130252000000002E-2</v>
      </c>
      <c r="H370" s="61">
        <f t="shared" si="229"/>
        <v>0</v>
      </c>
      <c r="I370" s="61">
        <v>0</v>
      </c>
      <c r="J370" s="61">
        <v>0</v>
      </c>
      <c r="K370" s="61">
        <v>0</v>
      </c>
      <c r="L370" s="61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2">
        <f t="shared" si="224"/>
        <v>2.9130252000000002E-2</v>
      </c>
      <c r="U370" s="62">
        <v>0</v>
      </c>
      <c r="V370" s="62">
        <v>2.9130252000000002E-2</v>
      </c>
      <c r="W370" s="62">
        <v>0</v>
      </c>
      <c r="X370" s="62">
        <v>0</v>
      </c>
      <c r="Y370" s="62"/>
      <c r="Z370" s="62"/>
      <c r="AA370" s="62"/>
      <c r="AB370" s="62"/>
      <c r="AC370" s="62"/>
      <c r="AD370" s="61">
        <v>0</v>
      </c>
      <c r="AE370" s="61">
        <f t="shared" si="230"/>
        <v>0</v>
      </c>
      <c r="AF370" s="61">
        <f t="shared" si="230"/>
        <v>0</v>
      </c>
      <c r="AG370" s="61">
        <f t="shared" si="230"/>
        <v>0</v>
      </c>
      <c r="AH370" s="61">
        <f t="shared" si="230"/>
        <v>0</v>
      </c>
      <c r="AI370" s="61">
        <f t="shared" si="230"/>
        <v>0</v>
      </c>
      <c r="AJ370" s="61">
        <v>0</v>
      </c>
      <c r="AK370" s="61">
        <v>0</v>
      </c>
      <c r="AL370" s="61">
        <v>0</v>
      </c>
      <c r="AM370" s="61">
        <v>0</v>
      </c>
      <c r="AN370" s="61">
        <v>0</v>
      </c>
      <c r="AO370" s="62">
        <v>0</v>
      </c>
      <c r="AP370" s="62">
        <v>0</v>
      </c>
      <c r="AQ370" s="62">
        <v>0</v>
      </c>
      <c r="AR370" s="62">
        <v>0</v>
      </c>
      <c r="AS370" s="62">
        <v>0</v>
      </c>
      <c r="AT370" s="97">
        <f t="shared" si="225"/>
        <v>0</v>
      </c>
      <c r="AU370" s="62">
        <v>0</v>
      </c>
      <c r="AV370" s="62">
        <v>0</v>
      </c>
      <c r="AW370" s="62">
        <v>0</v>
      </c>
      <c r="AX370" s="62">
        <v>0</v>
      </c>
      <c r="AY370" s="62" t="s">
        <v>97</v>
      </c>
      <c r="AZ370" s="62" t="s">
        <v>97</v>
      </c>
      <c r="BA370" s="62" t="s">
        <v>97</v>
      </c>
      <c r="BB370" s="62" t="s">
        <v>97</v>
      </c>
      <c r="BC370" s="62" t="s">
        <v>97</v>
      </c>
    </row>
    <row r="371" spans="1:55" ht="45" customHeight="1" x14ac:dyDescent="0.25">
      <c r="A371" s="88" t="s">
        <v>67</v>
      </c>
      <c r="B371" s="15" t="s">
        <v>701</v>
      </c>
      <c r="C371" s="87" t="s">
        <v>702</v>
      </c>
      <c r="D371" s="110">
        <v>0</v>
      </c>
      <c r="E371" s="61">
        <f t="shared" si="226"/>
        <v>2.27412E-2</v>
      </c>
      <c r="F371" s="61">
        <f t="shared" si="227"/>
        <v>2.27412E-2</v>
      </c>
      <c r="G371" s="61">
        <f t="shared" si="228"/>
        <v>0</v>
      </c>
      <c r="H371" s="61">
        <f t="shared" si="229"/>
        <v>0</v>
      </c>
      <c r="I371" s="61">
        <v>0</v>
      </c>
      <c r="J371" s="61">
        <v>0</v>
      </c>
      <c r="K371" s="61">
        <v>0</v>
      </c>
      <c r="L371" s="61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2">
        <f t="shared" si="224"/>
        <v>2.27412E-2</v>
      </c>
      <c r="U371" s="62">
        <v>2.27412E-2</v>
      </c>
      <c r="V371" s="62">
        <v>0</v>
      </c>
      <c r="W371" s="62">
        <v>0</v>
      </c>
      <c r="X371" s="62">
        <v>0</v>
      </c>
      <c r="Y371" s="62"/>
      <c r="Z371" s="62"/>
      <c r="AA371" s="62"/>
      <c r="AB371" s="62"/>
      <c r="AC371" s="62"/>
      <c r="AD371" s="61">
        <v>0</v>
      </c>
      <c r="AE371" s="61">
        <f t="shared" si="230"/>
        <v>0</v>
      </c>
      <c r="AF371" s="61">
        <f t="shared" si="230"/>
        <v>0</v>
      </c>
      <c r="AG371" s="61">
        <f t="shared" si="230"/>
        <v>0</v>
      </c>
      <c r="AH371" s="61">
        <f t="shared" si="230"/>
        <v>0</v>
      </c>
      <c r="AI371" s="61">
        <f t="shared" si="230"/>
        <v>0</v>
      </c>
      <c r="AJ371" s="61">
        <v>0</v>
      </c>
      <c r="AK371" s="61">
        <v>0</v>
      </c>
      <c r="AL371" s="61">
        <v>0</v>
      </c>
      <c r="AM371" s="61">
        <v>0</v>
      </c>
      <c r="AN371" s="61">
        <v>0</v>
      </c>
      <c r="AO371" s="62">
        <v>0</v>
      </c>
      <c r="AP371" s="62">
        <v>0</v>
      </c>
      <c r="AQ371" s="62">
        <v>0</v>
      </c>
      <c r="AR371" s="62">
        <v>0</v>
      </c>
      <c r="AS371" s="62">
        <v>0</v>
      </c>
      <c r="AT371" s="97">
        <f t="shared" si="225"/>
        <v>0</v>
      </c>
      <c r="AU371" s="62">
        <v>0</v>
      </c>
      <c r="AV371" s="62">
        <v>0</v>
      </c>
      <c r="AW371" s="62">
        <v>0</v>
      </c>
      <c r="AX371" s="62">
        <v>0</v>
      </c>
      <c r="AY371" s="62" t="s">
        <v>97</v>
      </c>
      <c r="AZ371" s="62" t="s">
        <v>97</v>
      </c>
      <c r="BA371" s="62" t="s">
        <v>97</v>
      </c>
      <c r="BB371" s="62" t="s">
        <v>97</v>
      </c>
      <c r="BC371" s="62" t="s">
        <v>97</v>
      </c>
    </row>
    <row r="372" spans="1:55" ht="34.5" customHeight="1" x14ac:dyDescent="0.25">
      <c r="A372" s="17" t="s">
        <v>89</v>
      </c>
      <c r="B372" s="18" t="s">
        <v>367</v>
      </c>
      <c r="C372" s="19" t="s">
        <v>103</v>
      </c>
      <c r="D372" s="96">
        <v>0</v>
      </c>
      <c r="E372" s="21">
        <f t="shared" si="226"/>
        <v>0</v>
      </c>
      <c r="F372" s="21">
        <f t="shared" si="227"/>
        <v>0</v>
      </c>
      <c r="G372" s="21">
        <f t="shared" si="228"/>
        <v>0</v>
      </c>
      <c r="H372" s="21">
        <f t="shared" si="229"/>
        <v>0</v>
      </c>
      <c r="I372" s="21">
        <f t="shared" si="211"/>
        <v>0</v>
      </c>
      <c r="J372" s="21">
        <f t="shared" si="198"/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f t="shared" ref="P372" si="231">Q372+R372+S372</f>
        <v>0</v>
      </c>
      <c r="Q372" s="21">
        <v>0</v>
      </c>
      <c r="R372" s="21">
        <v>0</v>
      </c>
      <c r="S372" s="21">
        <v>0</v>
      </c>
      <c r="T372" s="22">
        <f t="shared" si="224"/>
        <v>0</v>
      </c>
      <c r="U372" s="22">
        <v>0</v>
      </c>
      <c r="V372" s="22">
        <v>0</v>
      </c>
      <c r="W372" s="22">
        <v>0</v>
      </c>
      <c r="X372" s="22">
        <v>0</v>
      </c>
      <c r="Y372" s="22" t="s">
        <v>97</v>
      </c>
      <c r="Z372" s="22" t="s">
        <v>97</v>
      </c>
      <c r="AA372" s="22" t="s">
        <v>97</v>
      </c>
      <c r="AB372" s="22" t="s">
        <v>97</v>
      </c>
      <c r="AC372" s="22" t="s">
        <v>97</v>
      </c>
      <c r="AD372" s="21">
        <f t="shared" ref="AD372:AD378" si="232">D372/1.2</f>
        <v>0</v>
      </c>
      <c r="AE372" s="21">
        <f t="shared" si="230"/>
        <v>0</v>
      </c>
      <c r="AF372" s="21">
        <f t="shared" si="230"/>
        <v>0</v>
      </c>
      <c r="AG372" s="21">
        <f t="shared" si="230"/>
        <v>0</v>
      </c>
      <c r="AH372" s="21">
        <f t="shared" si="230"/>
        <v>0</v>
      </c>
      <c r="AI372" s="21">
        <f t="shared" si="230"/>
        <v>0</v>
      </c>
      <c r="AJ372" s="21">
        <f t="shared" si="199"/>
        <v>0</v>
      </c>
      <c r="AK372" s="21">
        <v>0</v>
      </c>
      <c r="AL372" s="21">
        <v>0</v>
      </c>
      <c r="AM372" s="21">
        <v>0</v>
      </c>
      <c r="AN372" s="21">
        <v>0</v>
      </c>
      <c r="AO372" s="22">
        <v>0</v>
      </c>
      <c r="AP372" s="22">
        <f t="shared" ref="AP372" si="233">AQ372+AR372+AS372</f>
        <v>0</v>
      </c>
      <c r="AQ372" s="22">
        <v>0</v>
      </c>
      <c r="AR372" s="22">
        <v>0</v>
      </c>
      <c r="AS372" s="22">
        <v>0</v>
      </c>
      <c r="AT372" s="95">
        <f t="shared" si="225"/>
        <v>0</v>
      </c>
      <c r="AU372" s="22">
        <v>0</v>
      </c>
      <c r="AV372" s="22">
        <v>0</v>
      </c>
      <c r="AW372" s="22">
        <v>0</v>
      </c>
      <c r="AX372" s="22">
        <v>0</v>
      </c>
      <c r="AY372" s="22" t="s">
        <v>97</v>
      </c>
      <c r="AZ372" s="22" t="s">
        <v>97</v>
      </c>
      <c r="BA372" s="22" t="s">
        <v>97</v>
      </c>
      <c r="BB372" s="22" t="s">
        <v>97</v>
      </c>
      <c r="BC372" s="22" t="s">
        <v>97</v>
      </c>
    </row>
    <row r="373" spans="1:55" ht="31.5" customHeight="1" x14ac:dyDescent="0.25">
      <c r="A373" s="17" t="s">
        <v>90</v>
      </c>
      <c r="B373" s="18" t="s">
        <v>368</v>
      </c>
      <c r="C373" s="19" t="s">
        <v>103</v>
      </c>
      <c r="D373" s="96">
        <f>D374+D375+D376+D377+D378</f>
        <v>53.930135999999997</v>
      </c>
      <c r="E373" s="21">
        <f t="shared" si="226"/>
        <v>9.5598657599999992</v>
      </c>
      <c r="F373" s="21">
        <f t="shared" si="227"/>
        <v>0</v>
      </c>
      <c r="G373" s="21">
        <f t="shared" si="228"/>
        <v>0</v>
      </c>
      <c r="H373" s="21">
        <f t="shared" si="229"/>
        <v>9.5598657599999992</v>
      </c>
      <c r="I373" s="56">
        <f t="shared" ref="I373:S373" si="234">I374+I375+I376+I377+I378</f>
        <v>0</v>
      </c>
      <c r="J373" s="56">
        <f t="shared" si="234"/>
        <v>9.727050492</v>
      </c>
      <c r="K373" s="56">
        <f t="shared" si="234"/>
        <v>0</v>
      </c>
      <c r="L373" s="56">
        <f t="shared" si="234"/>
        <v>0</v>
      </c>
      <c r="M373" s="56">
        <f t="shared" si="234"/>
        <v>9.727050492</v>
      </c>
      <c r="N373" s="56">
        <f t="shared" si="234"/>
        <v>0</v>
      </c>
      <c r="O373" s="56">
        <f t="shared" si="234"/>
        <v>-0.16718473200000003</v>
      </c>
      <c r="P373" s="56">
        <f t="shared" si="234"/>
        <v>0</v>
      </c>
      <c r="Q373" s="56">
        <f t="shared" si="234"/>
        <v>0</v>
      </c>
      <c r="R373" s="56">
        <f t="shared" si="234"/>
        <v>-0.16718473200000003</v>
      </c>
      <c r="S373" s="56">
        <f t="shared" si="234"/>
        <v>0</v>
      </c>
      <c r="T373" s="22">
        <f t="shared" ref="T373:X373" si="235">T374+T375+T376+T377+T378</f>
        <v>0</v>
      </c>
      <c r="U373" s="22">
        <f t="shared" si="235"/>
        <v>0</v>
      </c>
      <c r="V373" s="22">
        <f t="shared" si="235"/>
        <v>0</v>
      </c>
      <c r="W373" s="22">
        <f t="shared" si="235"/>
        <v>0</v>
      </c>
      <c r="X373" s="22">
        <f t="shared" si="235"/>
        <v>0</v>
      </c>
      <c r="Y373" s="22" t="s">
        <v>97</v>
      </c>
      <c r="Z373" s="22" t="s">
        <v>97</v>
      </c>
      <c r="AA373" s="22" t="s">
        <v>97</v>
      </c>
      <c r="AB373" s="22" t="s">
        <v>97</v>
      </c>
      <c r="AC373" s="22" t="s">
        <v>97</v>
      </c>
      <c r="AD373" s="21">
        <f t="shared" si="232"/>
        <v>44.941780000000001</v>
      </c>
      <c r="AE373" s="21">
        <f t="shared" si="230"/>
        <v>8.6140124199999999</v>
      </c>
      <c r="AF373" s="21">
        <f t="shared" si="230"/>
        <v>0</v>
      </c>
      <c r="AG373" s="21">
        <f t="shared" si="230"/>
        <v>0</v>
      </c>
      <c r="AH373" s="21">
        <f t="shared" si="230"/>
        <v>8.6140124199999999</v>
      </c>
      <c r="AI373" s="21">
        <f t="shared" si="230"/>
        <v>0</v>
      </c>
      <c r="AJ373" s="21">
        <f t="shared" si="199"/>
        <v>8.7533330300000003</v>
      </c>
      <c r="AK373" s="21">
        <v>0</v>
      </c>
      <c r="AL373" s="21">
        <v>0</v>
      </c>
      <c r="AM373" s="21">
        <v>8.7533330300000003</v>
      </c>
      <c r="AN373" s="21">
        <f>SUM(AN374:AN377)</f>
        <v>0</v>
      </c>
      <c r="AO373" s="22">
        <f>AO374+AO375+AO376+AO377+AO378</f>
        <v>-0.13932061000000001</v>
      </c>
      <c r="AP373" s="22">
        <f t="shared" ref="AP373:AX373" si="236">AP374+AP375+AP376+AP377+AP378</f>
        <v>0</v>
      </c>
      <c r="AQ373" s="22">
        <f t="shared" si="236"/>
        <v>0</v>
      </c>
      <c r="AR373" s="22">
        <f t="shared" si="236"/>
        <v>-0.13932061000000001</v>
      </c>
      <c r="AS373" s="22">
        <f t="shared" si="236"/>
        <v>0</v>
      </c>
      <c r="AT373" s="95">
        <f t="shared" si="236"/>
        <v>0</v>
      </c>
      <c r="AU373" s="22">
        <f t="shared" si="236"/>
        <v>0</v>
      </c>
      <c r="AV373" s="22">
        <f t="shared" si="236"/>
        <v>0</v>
      </c>
      <c r="AW373" s="22">
        <v>0</v>
      </c>
      <c r="AX373" s="22">
        <f t="shared" si="236"/>
        <v>0</v>
      </c>
      <c r="AY373" s="22" t="s">
        <v>97</v>
      </c>
      <c r="AZ373" s="22" t="s">
        <v>97</v>
      </c>
      <c r="BA373" s="22" t="s">
        <v>97</v>
      </c>
      <c r="BB373" s="22" t="s">
        <v>97</v>
      </c>
      <c r="BC373" s="22" t="s">
        <v>97</v>
      </c>
    </row>
    <row r="374" spans="1:55" ht="222" customHeight="1" x14ac:dyDescent="0.25">
      <c r="A374" s="57" t="s">
        <v>90</v>
      </c>
      <c r="B374" s="89" t="s">
        <v>467</v>
      </c>
      <c r="C374" s="59" t="s">
        <v>468</v>
      </c>
      <c r="D374" s="110">
        <v>0</v>
      </c>
      <c r="E374" s="61">
        <f t="shared" si="226"/>
        <v>9.0868867560000002</v>
      </c>
      <c r="F374" s="61">
        <f t="shared" si="227"/>
        <v>0</v>
      </c>
      <c r="G374" s="61">
        <f t="shared" si="228"/>
        <v>0</v>
      </c>
      <c r="H374" s="61">
        <f t="shared" si="229"/>
        <v>9.0868867560000002</v>
      </c>
      <c r="I374" s="61">
        <f t="shared" si="211"/>
        <v>0</v>
      </c>
      <c r="J374" s="61">
        <f>K374+L374+M374+N374</f>
        <v>9.4019715000000001</v>
      </c>
      <c r="K374" s="61">
        <v>0</v>
      </c>
      <c r="L374" s="61">
        <v>0</v>
      </c>
      <c r="M374" s="61">
        <v>9.4019715000000001</v>
      </c>
      <c r="N374" s="61">
        <v>0</v>
      </c>
      <c r="O374" s="61">
        <f>P374+Q374+R374+S374</f>
        <v>-0.31508474400000003</v>
      </c>
      <c r="P374" s="61">
        <v>0</v>
      </c>
      <c r="Q374" s="61">
        <v>0</v>
      </c>
      <c r="R374" s="61">
        <v>-0.31508474400000003</v>
      </c>
      <c r="S374" s="61">
        <v>0</v>
      </c>
      <c r="T374" s="62">
        <f>U374+V374+W374+X374</f>
        <v>0</v>
      </c>
      <c r="U374" s="62">
        <v>0</v>
      </c>
      <c r="V374" s="62"/>
      <c r="W374" s="62"/>
      <c r="X374" s="62"/>
      <c r="Y374" s="62" t="s">
        <v>97</v>
      </c>
      <c r="Z374" s="62" t="s">
        <v>97</v>
      </c>
      <c r="AA374" s="62" t="s">
        <v>97</v>
      </c>
      <c r="AB374" s="62" t="s">
        <v>97</v>
      </c>
      <c r="AC374" s="62" t="s">
        <v>97</v>
      </c>
      <c r="AD374" s="61">
        <f t="shared" si="232"/>
        <v>0</v>
      </c>
      <c r="AE374" s="61">
        <f t="shared" si="230"/>
        <v>7.5724056299999996</v>
      </c>
      <c r="AF374" s="61">
        <f t="shared" si="230"/>
        <v>0</v>
      </c>
      <c r="AG374" s="61">
        <f t="shared" si="230"/>
        <v>0</v>
      </c>
      <c r="AH374" s="61">
        <f t="shared" si="230"/>
        <v>7.5724056299999996</v>
      </c>
      <c r="AI374" s="61">
        <f t="shared" si="230"/>
        <v>0</v>
      </c>
      <c r="AJ374" s="61">
        <f t="shared" si="199"/>
        <v>7.8349762499999995</v>
      </c>
      <c r="AK374" s="61">
        <v>0</v>
      </c>
      <c r="AL374" s="61">
        <v>0</v>
      </c>
      <c r="AM374" s="61">
        <v>7.8349762499999995</v>
      </c>
      <c r="AN374" s="61">
        <v>0</v>
      </c>
      <c r="AO374" s="62">
        <f>AP374+AQ374+AR374+AS374</f>
        <v>-0.26257062000000003</v>
      </c>
      <c r="AP374" s="62">
        <v>0</v>
      </c>
      <c r="AQ374" s="62">
        <v>0</v>
      </c>
      <c r="AR374" s="62">
        <f>-0.315084744/1.2</f>
        <v>-0.26257062000000003</v>
      </c>
      <c r="AS374" s="62">
        <v>0</v>
      </c>
      <c r="AT374" s="97">
        <f>AU374+AV374+AW374+AX374</f>
        <v>0</v>
      </c>
      <c r="AU374" s="62">
        <v>0</v>
      </c>
      <c r="AV374" s="62"/>
      <c r="AW374" s="62">
        <v>0</v>
      </c>
      <c r="AX374" s="62"/>
      <c r="AY374" s="62" t="s">
        <v>97</v>
      </c>
      <c r="AZ374" s="62" t="s">
        <v>97</v>
      </c>
      <c r="BA374" s="62" t="s">
        <v>97</v>
      </c>
      <c r="BB374" s="62" t="s">
        <v>97</v>
      </c>
      <c r="BC374" s="62" t="s">
        <v>97</v>
      </c>
    </row>
    <row r="375" spans="1:55" ht="125.25" customHeight="1" x14ac:dyDescent="0.25">
      <c r="A375" s="63" t="s">
        <v>90</v>
      </c>
      <c r="B375" s="15" t="s">
        <v>648</v>
      </c>
      <c r="C375" s="65" t="s">
        <v>369</v>
      </c>
      <c r="D375" s="110">
        <v>6.7556280000000006</v>
      </c>
      <c r="E375" s="61">
        <f t="shared" si="226"/>
        <v>0.32507899199999996</v>
      </c>
      <c r="F375" s="61">
        <f t="shared" si="227"/>
        <v>0</v>
      </c>
      <c r="G375" s="61">
        <f t="shared" si="228"/>
        <v>0</v>
      </c>
      <c r="H375" s="61">
        <f t="shared" si="229"/>
        <v>0.32507899199999996</v>
      </c>
      <c r="I375" s="61">
        <f t="shared" si="211"/>
        <v>0</v>
      </c>
      <c r="J375" s="61">
        <f t="shared" si="198"/>
        <v>0.32507899199999996</v>
      </c>
      <c r="K375" s="61">
        <v>0</v>
      </c>
      <c r="L375" s="61">
        <v>0</v>
      </c>
      <c r="M375" s="61">
        <v>0.32507899199999996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2">
        <f t="shared" ref="T375:T378" si="237">U375+V375+W375+X375</f>
        <v>0</v>
      </c>
      <c r="U375" s="62">
        <v>0</v>
      </c>
      <c r="V375" s="62">
        <v>0</v>
      </c>
      <c r="W375" s="62">
        <v>0</v>
      </c>
      <c r="X375" s="62">
        <v>0</v>
      </c>
      <c r="Y375" s="62" t="s">
        <v>97</v>
      </c>
      <c r="Z375" s="62" t="s">
        <v>97</v>
      </c>
      <c r="AA375" s="62" t="s">
        <v>97</v>
      </c>
      <c r="AB375" s="62" t="s">
        <v>97</v>
      </c>
      <c r="AC375" s="62" t="s">
        <v>97</v>
      </c>
      <c r="AD375" s="61">
        <f t="shared" si="232"/>
        <v>5.629690000000001</v>
      </c>
      <c r="AE375" s="61">
        <f t="shared" si="230"/>
        <v>0.27089915999999997</v>
      </c>
      <c r="AF375" s="61">
        <f t="shared" si="230"/>
        <v>0</v>
      </c>
      <c r="AG375" s="61">
        <f t="shared" si="230"/>
        <v>0</v>
      </c>
      <c r="AH375" s="61">
        <f t="shared" si="230"/>
        <v>0.27089915999999997</v>
      </c>
      <c r="AI375" s="61">
        <f t="shared" si="230"/>
        <v>0</v>
      </c>
      <c r="AJ375" s="61">
        <f t="shared" si="199"/>
        <v>0.27089915999999997</v>
      </c>
      <c r="AK375" s="61">
        <v>0</v>
      </c>
      <c r="AL375" s="61">
        <v>0</v>
      </c>
      <c r="AM375" s="61">
        <v>0.27089915999999997</v>
      </c>
      <c r="AN375" s="61">
        <v>0</v>
      </c>
      <c r="AO375" s="62">
        <f t="shared" ref="AO375:AO378" si="238">AP375+AQ375+AR375+AS375</f>
        <v>0</v>
      </c>
      <c r="AP375" s="62">
        <v>0</v>
      </c>
      <c r="AQ375" s="62">
        <v>0</v>
      </c>
      <c r="AR375" s="62">
        <v>0</v>
      </c>
      <c r="AS375" s="62">
        <v>0</v>
      </c>
      <c r="AT375" s="97">
        <f t="shared" ref="AT375:AT378" si="239">AU375+AV375+AW375+AX375</f>
        <v>0</v>
      </c>
      <c r="AU375" s="62">
        <v>0</v>
      </c>
      <c r="AV375" s="62">
        <v>0</v>
      </c>
      <c r="AW375" s="62">
        <v>0</v>
      </c>
      <c r="AX375" s="62">
        <v>0</v>
      </c>
      <c r="AY375" s="62" t="s">
        <v>97</v>
      </c>
      <c r="AZ375" s="62" t="s">
        <v>97</v>
      </c>
      <c r="BA375" s="62" t="s">
        <v>97</v>
      </c>
      <c r="BB375" s="62" t="s">
        <v>97</v>
      </c>
      <c r="BC375" s="62" t="s">
        <v>97</v>
      </c>
    </row>
    <row r="376" spans="1:55" ht="145.5" customHeight="1" x14ac:dyDescent="0.25">
      <c r="A376" s="63" t="s">
        <v>90</v>
      </c>
      <c r="B376" s="76" t="s">
        <v>649</v>
      </c>
      <c r="C376" s="65" t="s">
        <v>370</v>
      </c>
      <c r="D376" s="110">
        <v>47.174507999999996</v>
      </c>
      <c r="E376" s="61">
        <f t="shared" si="226"/>
        <v>0</v>
      </c>
      <c r="F376" s="61">
        <f t="shared" si="227"/>
        <v>0</v>
      </c>
      <c r="G376" s="61">
        <f t="shared" si="228"/>
        <v>0</v>
      </c>
      <c r="H376" s="61">
        <f t="shared" si="229"/>
        <v>0</v>
      </c>
      <c r="I376" s="61">
        <f t="shared" si="211"/>
        <v>0</v>
      </c>
      <c r="J376" s="61">
        <f t="shared" si="198"/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2">
        <f t="shared" si="237"/>
        <v>0</v>
      </c>
      <c r="U376" s="62">
        <v>0</v>
      </c>
      <c r="V376" s="62">
        <v>0</v>
      </c>
      <c r="W376" s="62">
        <v>0</v>
      </c>
      <c r="X376" s="62">
        <v>0</v>
      </c>
      <c r="Y376" s="62" t="s">
        <v>97</v>
      </c>
      <c r="Z376" s="62" t="s">
        <v>97</v>
      </c>
      <c r="AA376" s="62" t="s">
        <v>97</v>
      </c>
      <c r="AB376" s="62" t="s">
        <v>97</v>
      </c>
      <c r="AC376" s="62" t="s">
        <v>97</v>
      </c>
      <c r="AD376" s="61">
        <f t="shared" si="232"/>
        <v>39.312089999999998</v>
      </c>
      <c r="AE376" s="61">
        <f t="shared" si="230"/>
        <v>0</v>
      </c>
      <c r="AF376" s="61">
        <f t="shared" si="230"/>
        <v>0</v>
      </c>
      <c r="AG376" s="61">
        <f t="shared" si="230"/>
        <v>0</v>
      </c>
      <c r="AH376" s="61">
        <f t="shared" si="230"/>
        <v>0</v>
      </c>
      <c r="AI376" s="61">
        <f t="shared" si="230"/>
        <v>0</v>
      </c>
      <c r="AJ376" s="61">
        <f t="shared" si="199"/>
        <v>0</v>
      </c>
      <c r="AK376" s="61">
        <v>0</v>
      </c>
      <c r="AL376" s="61">
        <v>0</v>
      </c>
      <c r="AM376" s="61">
        <v>0</v>
      </c>
      <c r="AN376" s="61">
        <v>0</v>
      </c>
      <c r="AO376" s="62">
        <f t="shared" si="238"/>
        <v>0</v>
      </c>
      <c r="AP376" s="62">
        <v>0</v>
      </c>
      <c r="AQ376" s="62">
        <v>0</v>
      </c>
      <c r="AR376" s="62">
        <v>0</v>
      </c>
      <c r="AS376" s="62">
        <v>0</v>
      </c>
      <c r="AT376" s="97">
        <f t="shared" si="239"/>
        <v>0</v>
      </c>
      <c r="AU376" s="62">
        <v>0</v>
      </c>
      <c r="AV376" s="62">
        <v>0</v>
      </c>
      <c r="AW376" s="62">
        <v>0</v>
      </c>
      <c r="AX376" s="62">
        <v>0</v>
      </c>
      <c r="AY376" s="62" t="s">
        <v>97</v>
      </c>
      <c r="AZ376" s="62" t="s">
        <v>97</v>
      </c>
      <c r="BA376" s="62" t="s">
        <v>97</v>
      </c>
      <c r="BB376" s="62" t="s">
        <v>97</v>
      </c>
      <c r="BC376" s="62" t="s">
        <v>97</v>
      </c>
    </row>
    <row r="377" spans="1:55" ht="28.5" customHeight="1" x14ac:dyDescent="0.25">
      <c r="A377" s="57" t="s">
        <v>90</v>
      </c>
      <c r="B377" s="15" t="s">
        <v>469</v>
      </c>
      <c r="C377" s="59" t="s">
        <v>466</v>
      </c>
      <c r="D377" s="99">
        <v>0</v>
      </c>
      <c r="E377" s="61">
        <f t="shared" si="226"/>
        <v>0</v>
      </c>
      <c r="F377" s="61">
        <f t="shared" si="227"/>
        <v>0</v>
      </c>
      <c r="G377" s="61">
        <f t="shared" si="228"/>
        <v>0</v>
      </c>
      <c r="H377" s="61">
        <f t="shared" si="229"/>
        <v>0</v>
      </c>
      <c r="I377" s="61">
        <f t="shared" si="211"/>
        <v>0</v>
      </c>
      <c r="J377" s="61">
        <f t="shared" si="198"/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2">
        <f t="shared" si="237"/>
        <v>0</v>
      </c>
      <c r="U377" s="62">
        <v>0</v>
      </c>
      <c r="V377" s="62">
        <v>0</v>
      </c>
      <c r="W377" s="62">
        <v>0</v>
      </c>
      <c r="X377" s="62">
        <v>0</v>
      </c>
      <c r="Y377" s="62" t="s">
        <v>97</v>
      </c>
      <c r="Z377" s="62" t="s">
        <v>97</v>
      </c>
      <c r="AA377" s="62" t="s">
        <v>97</v>
      </c>
      <c r="AB377" s="62" t="s">
        <v>97</v>
      </c>
      <c r="AC377" s="62" t="s">
        <v>97</v>
      </c>
      <c r="AD377" s="61">
        <f t="shared" si="232"/>
        <v>0</v>
      </c>
      <c r="AE377" s="61">
        <f t="shared" si="230"/>
        <v>0.64745761999999996</v>
      </c>
      <c r="AF377" s="61">
        <f t="shared" si="230"/>
        <v>0</v>
      </c>
      <c r="AG377" s="61">
        <f t="shared" si="230"/>
        <v>0</v>
      </c>
      <c r="AH377" s="61">
        <f t="shared" si="230"/>
        <v>0.64745761999999996</v>
      </c>
      <c r="AI377" s="61">
        <f t="shared" si="230"/>
        <v>0</v>
      </c>
      <c r="AJ377" s="61">
        <f t="shared" si="199"/>
        <v>0.64745761999999996</v>
      </c>
      <c r="AK377" s="61">
        <v>0</v>
      </c>
      <c r="AL377" s="61">
        <v>0</v>
      </c>
      <c r="AM377" s="61">
        <v>0.64745761999999996</v>
      </c>
      <c r="AN377" s="61">
        <v>0</v>
      </c>
      <c r="AO377" s="62">
        <f t="shared" si="238"/>
        <v>0</v>
      </c>
      <c r="AP377" s="62">
        <v>0</v>
      </c>
      <c r="AQ377" s="62">
        <v>0</v>
      </c>
      <c r="AR377" s="62">
        <v>0</v>
      </c>
      <c r="AS377" s="62">
        <v>0</v>
      </c>
      <c r="AT377" s="97">
        <f t="shared" si="239"/>
        <v>0</v>
      </c>
      <c r="AU377" s="62">
        <v>0</v>
      </c>
      <c r="AV377" s="62">
        <v>0</v>
      </c>
      <c r="AW377" s="62">
        <v>0</v>
      </c>
      <c r="AX377" s="62">
        <v>0</v>
      </c>
      <c r="AY377" s="62" t="s">
        <v>97</v>
      </c>
      <c r="AZ377" s="62" t="s">
        <v>97</v>
      </c>
      <c r="BA377" s="62" t="s">
        <v>97</v>
      </c>
      <c r="BB377" s="62" t="s">
        <v>97</v>
      </c>
      <c r="BC377" s="62" t="s">
        <v>97</v>
      </c>
    </row>
    <row r="378" spans="1:55" x14ac:dyDescent="0.25">
      <c r="A378" s="86" t="s">
        <v>90</v>
      </c>
      <c r="B378" s="15" t="s">
        <v>609</v>
      </c>
      <c r="C378" s="87" t="s">
        <v>610</v>
      </c>
      <c r="D378" s="97">
        <v>0</v>
      </c>
      <c r="E378" s="61">
        <f t="shared" si="226"/>
        <v>0.147900012</v>
      </c>
      <c r="F378" s="61">
        <f t="shared" si="227"/>
        <v>0</v>
      </c>
      <c r="G378" s="61">
        <f t="shared" si="228"/>
        <v>0</v>
      </c>
      <c r="H378" s="61">
        <f t="shared" si="229"/>
        <v>0.147900012</v>
      </c>
      <c r="I378" s="61">
        <f t="shared" si="211"/>
        <v>0</v>
      </c>
      <c r="J378" s="61">
        <f t="shared" si="198"/>
        <v>0</v>
      </c>
      <c r="K378" s="62">
        <v>0</v>
      </c>
      <c r="L378" s="62">
        <v>0</v>
      </c>
      <c r="M378" s="62">
        <v>0</v>
      </c>
      <c r="N378" s="62">
        <v>0</v>
      </c>
      <c r="O378" s="62">
        <f>P378+Q378+R378+S378</f>
        <v>0.147900012</v>
      </c>
      <c r="P378" s="61">
        <v>0</v>
      </c>
      <c r="Q378" s="62">
        <v>0</v>
      </c>
      <c r="R378" s="62">
        <v>0.147900012</v>
      </c>
      <c r="S378" s="62">
        <v>0</v>
      </c>
      <c r="T378" s="62">
        <f t="shared" si="237"/>
        <v>0</v>
      </c>
      <c r="U378" s="62">
        <v>0</v>
      </c>
      <c r="V378" s="62">
        <v>0</v>
      </c>
      <c r="W378" s="62">
        <v>0</v>
      </c>
      <c r="X378" s="62">
        <v>0</v>
      </c>
      <c r="Y378" s="62" t="s">
        <v>97</v>
      </c>
      <c r="Z378" s="62" t="s">
        <v>97</v>
      </c>
      <c r="AA378" s="62" t="s">
        <v>97</v>
      </c>
      <c r="AB378" s="62" t="s">
        <v>97</v>
      </c>
      <c r="AC378" s="62" t="s">
        <v>97</v>
      </c>
      <c r="AD378" s="61">
        <f t="shared" si="232"/>
        <v>0</v>
      </c>
      <c r="AE378" s="61">
        <f t="shared" si="230"/>
        <v>0.12325001000000001</v>
      </c>
      <c r="AF378" s="61">
        <f t="shared" si="230"/>
        <v>0</v>
      </c>
      <c r="AG378" s="61">
        <f t="shared" si="230"/>
        <v>0</v>
      </c>
      <c r="AH378" s="61">
        <f t="shared" si="230"/>
        <v>0.12325001000000001</v>
      </c>
      <c r="AI378" s="61">
        <f t="shared" si="230"/>
        <v>0</v>
      </c>
      <c r="AJ378" s="61">
        <f t="shared" si="199"/>
        <v>0</v>
      </c>
      <c r="AK378" s="62">
        <v>0</v>
      </c>
      <c r="AL378" s="62">
        <v>0</v>
      </c>
      <c r="AM378" s="62">
        <v>0</v>
      </c>
      <c r="AN378" s="62">
        <v>0</v>
      </c>
      <c r="AO378" s="62">
        <f t="shared" si="238"/>
        <v>0.12325001000000001</v>
      </c>
      <c r="AP378" s="62">
        <v>0</v>
      </c>
      <c r="AQ378" s="62">
        <v>0</v>
      </c>
      <c r="AR378" s="62">
        <f>0.147900012/1.2</f>
        <v>0.12325001000000001</v>
      </c>
      <c r="AS378" s="62">
        <v>0</v>
      </c>
      <c r="AT378" s="97">
        <f t="shared" si="239"/>
        <v>0</v>
      </c>
      <c r="AU378" s="62">
        <v>0</v>
      </c>
      <c r="AV378" s="62">
        <v>0</v>
      </c>
      <c r="AW378" s="62">
        <v>0</v>
      </c>
      <c r="AX378" s="62">
        <v>0</v>
      </c>
      <c r="AY378" s="62" t="s">
        <v>97</v>
      </c>
      <c r="AZ378" s="62" t="s">
        <v>97</v>
      </c>
      <c r="BA378" s="62" t="s">
        <v>97</v>
      </c>
      <c r="BB378" s="62" t="s">
        <v>97</v>
      </c>
      <c r="BC378" s="62" t="s">
        <v>97</v>
      </c>
    </row>
  </sheetData>
  <autoFilter ref="A19:CX378"/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7">
    <mergeCell ref="G12:AN12"/>
    <mergeCell ref="G13:AN13"/>
    <mergeCell ref="AO240:AO242"/>
    <mergeCell ref="AP240:AP242"/>
    <mergeCell ref="AQ240:AQ242"/>
    <mergeCell ref="AR240:AR242"/>
    <mergeCell ref="AS240:AS242"/>
    <mergeCell ref="A15:A18"/>
    <mergeCell ref="C15:C18"/>
    <mergeCell ref="E16:AC16"/>
    <mergeCell ref="E17:I17"/>
    <mergeCell ref="AE16:BC16"/>
    <mergeCell ref="AE17:AI17"/>
    <mergeCell ref="AJ17:AN17"/>
    <mergeCell ref="AO17:AS17"/>
    <mergeCell ref="AT17:AX17"/>
    <mergeCell ref="A4:BC4"/>
    <mergeCell ref="A7:BC7"/>
    <mergeCell ref="A8:BC8"/>
    <mergeCell ref="A10:BC10"/>
    <mergeCell ref="AY17:BC17"/>
    <mergeCell ref="D17:D18"/>
    <mergeCell ref="AD17:AD18"/>
    <mergeCell ref="J17:N17"/>
    <mergeCell ref="O17:S17"/>
    <mergeCell ref="T17:X17"/>
    <mergeCell ref="A5:BC5"/>
    <mergeCell ref="B15:B18"/>
    <mergeCell ref="A14:BC14"/>
    <mergeCell ref="D15:AC15"/>
    <mergeCell ref="Y17:AC17"/>
    <mergeCell ref="AD15:BC15"/>
    <mergeCell ref="S240:S242"/>
    <mergeCell ref="Q240:Q242"/>
    <mergeCell ref="O240:O242"/>
    <mergeCell ref="P240:P242"/>
    <mergeCell ref="R240:R242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17квЭт</vt:lpstr>
      <vt:lpstr>'17квЭт'!Область_печати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2019-12-17T13:23:03Z</dcterms:modified>
</cp:coreProperties>
</file>