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5435" yWindow="75" windowWidth="12930" windowHeight="14925"/>
  </bookViews>
  <sheets>
    <sheet name="17квЭт" sheetId="17" r:id="rId1"/>
  </sheets>
  <definedNames>
    <definedName name="_xlnm._FilterDatabase" localSheetId="0" hidden="1">'17квЭт'!$A$17:$WXK$340</definedName>
    <definedName name="Z_500C2F4F_1743_499A_A051_20565DBF52B2_.wvu.PrintArea" localSheetId="0" hidden="1">'17квЭт'!$A$1:$BC$17</definedName>
    <definedName name="_xlnm.Print_Area" localSheetId="0">'17квЭт'!$A$1:$BC$17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K36" i="17" l="1"/>
  <c r="AL36" i="17"/>
  <c r="AM36" i="17"/>
  <c r="AN36" i="17"/>
  <c r="AR340" i="17" l="1"/>
  <c r="AR335" i="17"/>
  <c r="AR206" i="17"/>
  <c r="AQ206" i="17"/>
  <c r="AP206" i="17"/>
  <c r="AR331" i="17"/>
  <c r="AQ331" i="17"/>
  <c r="AR330" i="17"/>
  <c r="AQ330" i="17"/>
  <c r="AR329" i="17"/>
  <c r="AQ329" i="17"/>
  <c r="AR328" i="17"/>
  <c r="AQ328" i="17"/>
  <c r="AR327" i="17"/>
  <c r="AQ327" i="17"/>
  <c r="AR326" i="17"/>
  <c r="AQ326" i="17"/>
  <c r="AR325" i="17"/>
  <c r="AQ325" i="17"/>
  <c r="AR324" i="17"/>
  <c r="AQ324" i="17"/>
  <c r="AR323" i="17"/>
  <c r="AQ323" i="17"/>
  <c r="AR322" i="17"/>
  <c r="AQ322" i="17"/>
  <c r="AR321" i="17"/>
  <c r="AQ321" i="17"/>
  <c r="AP321" i="17"/>
  <c r="AR320" i="17"/>
  <c r="AQ320" i="17"/>
  <c r="AR319" i="17"/>
  <c r="AQ319" i="17"/>
  <c r="AR312" i="17"/>
  <c r="AQ312" i="17"/>
  <c r="AR308" i="17"/>
  <c r="AQ308" i="17"/>
  <c r="AP308" i="17"/>
  <c r="AR302" i="17"/>
  <c r="AQ302" i="17"/>
  <c r="AR39" i="17" l="1"/>
  <c r="AR38" i="17"/>
  <c r="AR37" i="17"/>
  <c r="AQ39" i="17"/>
  <c r="AQ38" i="17"/>
  <c r="AQ37" i="17"/>
  <c r="AP38" i="17"/>
  <c r="AP37" i="17"/>
  <c r="AR58" i="17"/>
  <c r="AR60" i="17"/>
  <c r="AQ60" i="17"/>
  <c r="AP60" i="17"/>
  <c r="AQ58" i="17"/>
  <c r="AR52" i="17"/>
  <c r="AQ52" i="17"/>
  <c r="AR46" i="17"/>
  <c r="AQ46" i="17"/>
  <c r="AP46" i="17"/>
  <c r="P41" i="17"/>
  <c r="P39" i="17"/>
  <c r="R39" i="17"/>
  <c r="Q39" i="17"/>
  <c r="R38" i="17"/>
  <c r="Q38" i="17"/>
  <c r="P38" i="17"/>
  <c r="R37" i="17"/>
  <c r="Q37" i="17"/>
  <c r="P37" i="17"/>
  <c r="R30" i="17"/>
  <c r="Q30" i="17"/>
  <c r="R29" i="17"/>
  <c r="Q29" i="17"/>
  <c r="P29" i="17"/>
  <c r="P62" i="17"/>
  <c r="Q61" i="17"/>
  <c r="P61" i="17"/>
  <c r="R60" i="17"/>
  <c r="Q60" i="17"/>
  <c r="P60" i="17"/>
  <c r="Q59" i="17"/>
  <c r="R58" i="17"/>
  <c r="Q58" i="17"/>
  <c r="Q57" i="17"/>
  <c r="Q56" i="17"/>
  <c r="Q55" i="17"/>
  <c r="Q54" i="17"/>
  <c r="P54" i="17"/>
  <c r="Q53" i="17"/>
  <c r="P53" i="17"/>
  <c r="R52" i="17"/>
  <c r="Q52" i="17"/>
  <c r="Q49" i="17"/>
  <c r="P49" i="17"/>
  <c r="R46" i="17"/>
  <c r="Q46" i="17"/>
  <c r="AP44" i="17" l="1"/>
  <c r="AQ44" i="17"/>
  <c r="AR44" i="17"/>
  <c r="AS44" i="17"/>
  <c r="P44" i="17"/>
  <c r="Q44" i="17"/>
  <c r="R44" i="17"/>
  <c r="S44" i="17"/>
  <c r="AO53" i="17"/>
  <c r="AE53" i="17" s="1"/>
  <c r="AO54" i="17"/>
  <c r="AE54" i="17" s="1"/>
  <c r="AO55" i="17"/>
  <c r="AE55" i="17" s="1"/>
  <c r="AO56" i="17"/>
  <c r="AE56" i="17" s="1"/>
  <c r="AO57" i="17"/>
  <c r="AE57" i="17" s="1"/>
  <c r="AO58" i="17"/>
  <c r="AE58" i="17" s="1"/>
  <c r="AO59" i="17"/>
  <c r="AE59" i="17" s="1"/>
  <c r="AO60" i="17"/>
  <c r="AE60" i="17" s="1"/>
  <c r="AO61" i="17"/>
  <c r="AE61" i="17" s="1"/>
  <c r="AO62" i="17"/>
  <c r="AE62" i="17" s="1"/>
  <c r="AO52" i="17"/>
  <c r="AE52" i="17" s="1"/>
  <c r="O62" i="17" l="1"/>
  <c r="O61" i="17"/>
  <c r="O60" i="17"/>
  <c r="O55" i="17"/>
  <c r="O56" i="17"/>
  <c r="O57" i="17"/>
  <c r="O58" i="17"/>
  <c r="O59" i="17"/>
  <c r="O54" i="17"/>
  <c r="O53" i="17"/>
  <c r="O52" i="17"/>
  <c r="K294" i="17" l="1"/>
  <c r="K22" i="17" s="1"/>
  <c r="M294" i="17"/>
  <c r="M22" i="17" s="1"/>
  <c r="N294" i="17"/>
  <c r="N22" i="17" s="1"/>
  <c r="K196" i="17"/>
  <c r="K195" i="17" s="1"/>
  <c r="K117" i="17" s="1"/>
  <c r="K20" i="17" s="1"/>
  <c r="M196" i="17"/>
  <c r="M195" i="17" s="1"/>
  <c r="M117" i="17" s="1"/>
  <c r="M20" i="17" s="1"/>
  <c r="N196" i="17"/>
  <c r="N195" i="17" s="1"/>
  <c r="K76" i="17"/>
  <c r="K75" i="17" s="1"/>
  <c r="K26" i="17" s="1"/>
  <c r="K19" i="17" s="1"/>
  <c r="L76" i="17"/>
  <c r="L75" i="17" s="1"/>
  <c r="L26" i="17" s="1"/>
  <c r="L19" i="17" s="1"/>
  <c r="M76" i="17"/>
  <c r="M75" i="17" s="1"/>
  <c r="M26" i="17" s="1"/>
  <c r="M19" i="17" s="1"/>
  <c r="N76" i="17"/>
  <c r="L272" i="17"/>
  <c r="L329" i="17"/>
  <c r="J329" i="17" s="1"/>
  <c r="L328" i="17"/>
  <c r="L327" i="17"/>
  <c r="J327" i="17" s="1"/>
  <c r="L326" i="17"/>
  <c r="J326" i="17" s="1"/>
  <c r="L325" i="17"/>
  <c r="J325" i="17" s="1"/>
  <c r="L324" i="17"/>
  <c r="J324" i="17" s="1"/>
  <c r="L271" i="17"/>
  <c r="J271" i="17" s="1"/>
  <c r="L270" i="17"/>
  <c r="J270" i="17" s="1"/>
  <c r="L231" i="17"/>
  <c r="J231" i="17" s="1"/>
  <c r="L230" i="17"/>
  <c r="J230" i="17" s="1"/>
  <c r="L229" i="17"/>
  <c r="J229" i="17" s="1"/>
  <c r="J331" i="17"/>
  <c r="J330" i="17"/>
  <c r="J328" i="17"/>
  <c r="M18" i="17" l="1"/>
  <c r="K18" i="17"/>
  <c r="L294" i="17"/>
  <c r="L22" i="17" s="1"/>
  <c r="L196" i="17"/>
  <c r="L195" i="17" s="1"/>
  <c r="L117" i="17" s="1"/>
  <c r="L20" i="17" s="1"/>
  <c r="L18" i="17" s="1"/>
  <c r="AJ340" i="17"/>
  <c r="AJ313" i="17"/>
  <c r="AJ314" i="17"/>
  <c r="AJ315" i="17"/>
  <c r="AJ316" i="17"/>
  <c r="AJ317" i="17"/>
  <c r="AJ318" i="17"/>
  <c r="AJ319" i="17"/>
  <c r="AJ320" i="17"/>
  <c r="AJ321" i="17"/>
  <c r="AJ322" i="17"/>
  <c r="AJ323" i="17"/>
  <c r="AJ324" i="17"/>
  <c r="AJ325" i="17"/>
  <c r="AJ326" i="17"/>
  <c r="AJ327" i="17"/>
  <c r="AJ328" i="17"/>
  <c r="AJ329" i="17"/>
  <c r="AJ330" i="17"/>
  <c r="AJ331" i="17"/>
  <c r="AJ332" i="17"/>
  <c r="AJ261" i="17"/>
  <c r="AJ262" i="17"/>
  <c r="AJ263" i="17"/>
  <c r="AJ264" i="17"/>
  <c r="AJ265" i="17"/>
  <c r="AJ266" i="17"/>
  <c r="AJ267" i="17"/>
  <c r="AJ268" i="17"/>
  <c r="AJ269" i="17"/>
  <c r="AJ270" i="17"/>
  <c r="AJ271" i="17"/>
  <c r="AJ272" i="17"/>
  <c r="AJ215" i="17"/>
  <c r="AJ216" i="17"/>
  <c r="AJ217" i="17"/>
  <c r="AJ218" i="17"/>
  <c r="AJ219" i="17"/>
  <c r="AJ220" i="17"/>
  <c r="AJ221" i="17"/>
  <c r="AJ222" i="17"/>
  <c r="AJ223" i="17"/>
  <c r="AJ224" i="17"/>
  <c r="AJ225" i="17"/>
  <c r="AJ226" i="17"/>
  <c r="AJ227" i="17"/>
  <c r="AJ228" i="17"/>
  <c r="AJ229" i="17"/>
  <c r="AJ230" i="17"/>
  <c r="AJ231" i="17"/>
  <c r="AJ232" i="17"/>
  <c r="AJ193" i="17"/>
  <c r="AJ194" i="17"/>
  <c r="AJ186" i="17"/>
  <c r="AJ187" i="17"/>
  <c r="AJ188" i="17"/>
  <c r="AJ189" i="17"/>
  <c r="AJ190" i="17"/>
  <c r="AJ191" i="17"/>
  <c r="AJ175" i="17"/>
  <c r="AJ146" i="17"/>
  <c r="AJ147" i="17"/>
  <c r="AJ148" i="17"/>
  <c r="AJ149" i="17"/>
  <c r="AJ150" i="17"/>
  <c r="AJ116" i="17"/>
  <c r="AJ108" i="17"/>
  <c r="AJ109" i="17"/>
  <c r="AJ110" i="17"/>
  <c r="AJ111" i="17"/>
  <c r="AJ112" i="17"/>
  <c r="AJ91" i="17"/>
  <c r="AJ92" i="17"/>
  <c r="AJ93" i="17"/>
  <c r="AJ94" i="17"/>
  <c r="AJ95" i="17"/>
  <c r="AJ96" i="17"/>
  <c r="AS334" i="17"/>
  <c r="AS24" i="17" s="1"/>
  <c r="AR334" i="17"/>
  <c r="AR24" i="17" s="1"/>
  <c r="AQ334" i="17"/>
  <c r="AQ24" i="17" s="1"/>
  <c r="AP334" i="17"/>
  <c r="AP24" i="17" s="1"/>
  <c r="AP333" i="17"/>
  <c r="AS294" i="17"/>
  <c r="AS22" i="17" s="1"/>
  <c r="AR294" i="17"/>
  <c r="AR22" i="17" s="1"/>
  <c r="AQ294" i="17"/>
  <c r="AQ22" i="17" s="1"/>
  <c r="AP294" i="17"/>
  <c r="AP22" i="17" s="1"/>
  <c r="AS285" i="17"/>
  <c r="AS283" i="17" s="1"/>
  <c r="AR285" i="17"/>
  <c r="AR283" i="17" s="1"/>
  <c r="AQ285" i="17"/>
  <c r="AQ283" i="17" s="1"/>
  <c r="AP285" i="17"/>
  <c r="AP283" i="17" s="1"/>
  <c r="AO284" i="17"/>
  <c r="AO282" i="17"/>
  <c r="AO281" i="17"/>
  <c r="AO280" i="17"/>
  <c r="AO279" i="17"/>
  <c r="AO278" i="17"/>
  <c r="AO277" i="17"/>
  <c r="AO276" i="17"/>
  <c r="AO275" i="17"/>
  <c r="AO274" i="17"/>
  <c r="AO273" i="17"/>
  <c r="AS196" i="17"/>
  <c r="AS195" i="17" s="1"/>
  <c r="AR196" i="17"/>
  <c r="AR195" i="17" s="1"/>
  <c r="AQ196" i="17"/>
  <c r="AQ195" i="17" s="1"/>
  <c r="AP196" i="17"/>
  <c r="AP195" i="17" s="1"/>
  <c r="AS131" i="17"/>
  <c r="AR131" i="17"/>
  <c r="AQ131" i="17"/>
  <c r="AP131" i="17"/>
  <c r="AS119" i="17"/>
  <c r="AR119" i="17"/>
  <c r="AR118" i="17" s="1"/>
  <c r="AQ119" i="17"/>
  <c r="AP119" i="17"/>
  <c r="AP118" i="17" s="1"/>
  <c r="AS97" i="17"/>
  <c r="AR97" i="17"/>
  <c r="AQ97" i="17"/>
  <c r="AP97" i="17"/>
  <c r="AS76" i="17"/>
  <c r="AR76" i="17"/>
  <c r="AQ76" i="17"/>
  <c r="AP76" i="17"/>
  <c r="AP75" i="17" s="1"/>
  <c r="AP74" i="17"/>
  <c r="AP73" i="17"/>
  <c r="AP72" i="17"/>
  <c r="AP71" i="17"/>
  <c r="AP70" i="17"/>
  <c r="AP69" i="17"/>
  <c r="AP68" i="17"/>
  <c r="AP67" i="17"/>
  <c r="AP66" i="17"/>
  <c r="AP65" i="17"/>
  <c r="AP64" i="17"/>
  <c r="AP63" i="17"/>
  <c r="AP43" i="17"/>
  <c r="AP42" i="17"/>
  <c r="AS36" i="17"/>
  <c r="AR36" i="17"/>
  <c r="AQ36" i="17"/>
  <c r="AP36" i="17"/>
  <c r="AP35" i="17"/>
  <c r="AP34" i="17"/>
  <c r="AS28" i="17"/>
  <c r="AR28" i="17"/>
  <c r="AQ28" i="17"/>
  <c r="AP28" i="17"/>
  <c r="AP25" i="17"/>
  <c r="AS23" i="17"/>
  <c r="AP23" i="17" s="1"/>
  <c r="AS21" i="17"/>
  <c r="AP21" i="17" s="1"/>
  <c r="S334" i="17"/>
  <c r="S24" i="17" s="1"/>
  <c r="R334" i="17"/>
  <c r="R24" i="17" s="1"/>
  <c r="Q334" i="17"/>
  <c r="Q24" i="17" s="1"/>
  <c r="P334" i="17"/>
  <c r="P24" i="17" s="1"/>
  <c r="P333" i="17"/>
  <c r="S294" i="17"/>
  <c r="S22" i="17" s="1"/>
  <c r="R294" i="17"/>
  <c r="R22" i="17" s="1"/>
  <c r="Q294" i="17"/>
  <c r="Q22" i="17" s="1"/>
  <c r="P294" i="17"/>
  <c r="P22" i="17" s="1"/>
  <c r="S285" i="17"/>
  <c r="S283" i="17" s="1"/>
  <c r="R285" i="17"/>
  <c r="Q285" i="17"/>
  <c r="P285" i="17"/>
  <c r="P283" i="17" s="1"/>
  <c r="O284" i="17"/>
  <c r="R283" i="17"/>
  <c r="Q283" i="17"/>
  <c r="O282" i="17"/>
  <c r="O281" i="17"/>
  <c r="O280" i="17"/>
  <c r="O279" i="17"/>
  <c r="O278" i="17"/>
  <c r="O277" i="17"/>
  <c r="O276" i="17"/>
  <c r="O275" i="17"/>
  <c r="O274" i="17"/>
  <c r="O273" i="17"/>
  <c r="S196" i="17"/>
  <c r="S195" i="17" s="1"/>
  <c r="R196" i="17"/>
  <c r="R195" i="17" s="1"/>
  <c r="Q196" i="17"/>
  <c r="Q195" i="17" s="1"/>
  <c r="P196" i="17"/>
  <c r="P195" i="17" s="1"/>
  <c r="S131" i="17"/>
  <c r="R131" i="17"/>
  <c r="Q131" i="17"/>
  <c r="P131" i="17"/>
  <c r="S119" i="17"/>
  <c r="R119" i="17"/>
  <c r="R118" i="17" s="1"/>
  <c r="Q119" i="17"/>
  <c r="P119" i="17"/>
  <c r="S97" i="17"/>
  <c r="R97" i="17"/>
  <c r="Q97" i="17"/>
  <c r="P97" i="17"/>
  <c r="S76" i="17"/>
  <c r="R76" i="17"/>
  <c r="R75" i="17" s="1"/>
  <c r="Q76" i="17"/>
  <c r="Q75" i="17" s="1"/>
  <c r="P76" i="17"/>
  <c r="P75" i="17" s="1"/>
  <c r="P74" i="17"/>
  <c r="P73" i="17"/>
  <c r="P72" i="17"/>
  <c r="P71" i="17"/>
  <c r="P70" i="17"/>
  <c r="P69" i="17"/>
  <c r="P68" i="17"/>
  <c r="P67" i="17"/>
  <c r="P66" i="17"/>
  <c r="P65" i="17"/>
  <c r="P64" i="17"/>
  <c r="P63" i="17"/>
  <c r="P43" i="17"/>
  <c r="P42" i="17"/>
  <c r="S36" i="17"/>
  <c r="R36" i="17"/>
  <c r="Q36" i="17"/>
  <c r="P36" i="17"/>
  <c r="P35" i="17"/>
  <c r="P34" i="17"/>
  <c r="S28" i="17"/>
  <c r="R28" i="17"/>
  <c r="Q28" i="17"/>
  <c r="P28" i="17"/>
  <c r="P25" i="17"/>
  <c r="S23" i="17"/>
  <c r="P23" i="17" s="1"/>
  <c r="S21" i="17"/>
  <c r="P21" i="17" s="1"/>
  <c r="O340" i="17"/>
  <c r="O335" i="17"/>
  <c r="O332" i="17"/>
  <c r="O331" i="17"/>
  <c r="O330" i="17"/>
  <c r="O329" i="17"/>
  <c r="O328" i="17"/>
  <c r="O327" i="17"/>
  <c r="O326" i="17"/>
  <c r="O325" i="17"/>
  <c r="O324" i="17"/>
  <c r="O323" i="17"/>
  <c r="O322" i="17"/>
  <c r="O321" i="17"/>
  <c r="O320" i="17"/>
  <c r="O319" i="17"/>
  <c r="O318" i="17"/>
  <c r="O317" i="17"/>
  <c r="O316" i="17"/>
  <c r="O315" i="17"/>
  <c r="O314" i="17"/>
  <c r="O313" i="17"/>
  <c r="O312" i="17"/>
  <c r="O311" i="17"/>
  <c r="O310" i="17"/>
  <c r="O309" i="17"/>
  <c r="O308" i="17"/>
  <c r="O307" i="17"/>
  <c r="O306" i="17"/>
  <c r="O305" i="17"/>
  <c r="O304" i="17"/>
  <c r="O303" i="17"/>
  <c r="O302" i="17"/>
  <c r="O301" i="17"/>
  <c r="O300" i="17"/>
  <c r="O299" i="17"/>
  <c r="O298" i="17"/>
  <c r="O297" i="17"/>
  <c r="O296" i="17"/>
  <c r="O295" i="17"/>
  <c r="O290" i="17"/>
  <c r="O289" i="17"/>
  <c r="O288" i="17"/>
  <c r="O287" i="17"/>
  <c r="O286" i="17"/>
  <c r="O272" i="17"/>
  <c r="O271" i="17"/>
  <c r="O270" i="17"/>
  <c r="O269" i="17"/>
  <c r="O268" i="17"/>
  <c r="O267" i="17"/>
  <c r="O266" i="17"/>
  <c r="O265" i="17"/>
  <c r="O264" i="17"/>
  <c r="O263" i="17"/>
  <c r="O262" i="17"/>
  <c r="O261" i="17"/>
  <c r="O260" i="17"/>
  <c r="O259" i="17"/>
  <c r="O258" i="17"/>
  <c r="O257" i="17"/>
  <c r="O256" i="17"/>
  <c r="O255" i="17"/>
  <c r="O254" i="17"/>
  <c r="O253" i="17"/>
  <c r="O252" i="17"/>
  <c r="O251" i="17"/>
  <c r="O250" i="17"/>
  <c r="O249" i="17"/>
  <c r="O248" i="17"/>
  <c r="O247" i="17"/>
  <c r="O246" i="17"/>
  <c r="O245" i="17"/>
  <c r="O244" i="17"/>
  <c r="O243" i="17"/>
  <c r="O242" i="17"/>
  <c r="O241" i="17"/>
  <c r="O240" i="17"/>
  <c r="O239" i="17"/>
  <c r="O238" i="17"/>
  <c r="O237" i="17"/>
  <c r="O236" i="17"/>
  <c r="O235" i="17"/>
  <c r="O234" i="17"/>
  <c r="O233" i="17"/>
  <c r="O232" i="17"/>
  <c r="O231" i="17"/>
  <c r="O230" i="17"/>
  <c r="O229" i="17"/>
  <c r="O228" i="17"/>
  <c r="O227" i="17"/>
  <c r="O226" i="17"/>
  <c r="O225" i="17"/>
  <c r="O224" i="17"/>
  <c r="O223" i="17"/>
  <c r="O222" i="17"/>
  <c r="O221" i="17"/>
  <c r="O220" i="17"/>
  <c r="O219" i="17"/>
  <c r="O218" i="17"/>
  <c r="O217" i="17"/>
  <c r="O216" i="17"/>
  <c r="O215" i="17"/>
  <c r="O214" i="17"/>
  <c r="O213" i="17"/>
  <c r="O212" i="17"/>
  <c r="O211" i="17"/>
  <c r="O210" i="17"/>
  <c r="O209" i="17"/>
  <c r="O206" i="17"/>
  <c r="O205" i="17"/>
  <c r="O204" i="17"/>
  <c r="O203" i="17"/>
  <c r="O202" i="17"/>
  <c r="O201" i="17"/>
  <c r="O200" i="17"/>
  <c r="O199" i="17"/>
  <c r="O198" i="17"/>
  <c r="O197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43" i="17"/>
  <c r="O142" i="17"/>
  <c r="O141" i="17"/>
  <c r="O140" i="17"/>
  <c r="O139" i="17"/>
  <c r="O138" i="17"/>
  <c r="O137" i="17"/>
  <c r="O136" i="17"/>
  <c r="O135" i="17"/>
  <c r="O134" i="17"/>
  <c r="O133" i="17"/>
  <c r="O132" i="17"/>
  <c r="O130" i="17"/>
  <c r="O129" i="17"/>
  <c r="O128" i="17"/>
  <c r="O127" i="17"/>
  <c r="O126" i="17"/>
  <c r="O125" i="17"/>
  <c r="O124" i="17"/>
  <c r="O123" i="17"/>
  <c r="O122" i="17"/>
  <c r="O121" i="17"/>
  <c r="O120" i="17"/>
  <c r="O116" i="17"/>
  <c r="O115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6" i="17"/>
  <c r="O95" i="17"/>
  <c r="O94" i="17"/>
  <c r="O93" i="17"/>
  <c r="O92" i="17"/>
  <c r="O91" i="17"/>
  <c r="O90" i="17"/>
  <c r="O89" i="17"/>
  <c r="O88" i="17"/>
  <c r="O87" i="17"/>
  <c r="O86" i="17"/>
  <c r="O85" i="17"/>
  <c r="O84" i="17"/>
  <c r="O83" i="17"/>
  <c r="O82" i="17"/>
  <c r="O81" i="17"/>
  <c r="O80" i="17"/>
  <c r="O79" i="17"/>
  <c r="O78" i="17"/>
  <c r="O77" i="17"/>
  <c r="O51" i="17"/>
  <c r="O50" i="17"/>
  <c r="O49" i="17"/>
  <c r="O48" i="17"/>
  <c r="O47" i="17"/>
  <c r="O46" i="17"/>
  <c r="O45" i="17"/>
  <c r="O41" i="17"/>
  <c r="O40" i="17"/>
  <c r="O39" i="17"/>
  <c r="O38" i="17"/>
  <c r="O37" i="17"/>
  <c r="O33" i="17"/>
  <c r="O32" i="17"/>
  <c r="O31" i="17"/>
  <c r="O30" i="17"/>
  <c r="O29" i="17"/>
  <c r="AR75" i="17" l="1"/>
  <c r="O44" i="17"/>
  <c r="AS27" i="17"/>
  <c r="O334" i="17"/>
  <c r="O24" i="17" s="1"/>
  <c r="AR27" i="17"/>
  <c r="AR26" i="17" s="1"/>
  <c r="AR19" i="17" s="1"/>
  <c r="AQ118" i="17"/>
  <c r="AQ117" i="17" s="1"/>
  <c r="AQ20" i="17" s="1"/>
  <c r="AP27" i="17"/>
  <c r="AP26" i="17" s="1"/>
  <c r="AP19" i="17" s="1"/>
  <c r="AQ75" i="17"/>
  <c r="AR117" i="17"/>
  <c r="AR20" i="17" s="1"/>
  <c r="AS75" i="17"/>
  <c r="AP117" i="17"/>
  <c r="AP20" i="17" s="1"/>
  <c r="AS118" i="17"/>
  <c r="AS117" i="17" s="1"/>
  <c r="AS20" i="17" s="1"/>
  <c r="AQ27" i="17"/>
  <c r="O36" i="17"/>
  <c r="O294" i="17"/>
  <c r="O22" i="17" s="1"/>
  <c r="O97" i="17"/>
  <c r="O28" i="17"/>
  <c r="O76" i="17"/>
  <c r="O119" i="17"/>
  <c r="O131" i="17"/>
  <c r="O196" i="17"/>
  <c r="O195" i="17" s="1"/>
  <c r="O285" i="17"/>
  <c r="O283" i="17" s="1"/>
  <c r="R117" i="17"/>
  <c r="R20" i="17" s="1"/>
  <c r="Q27" i="17"/>
  <c r="Q26" i="17" s="1"/>
  <c r="Q19" i="17" s="1"/>
  <c r="S118" i="17"/>
  <c r="S117" i="17" s="1"/>
  <c r="S20" i="17" s="1"/>
  <c r="S27" i="17"/>
  <c r="S75" i="17"/>
  <c r="R27" i="17"/>
  <c r="R26" i="17" s="1"/>
  <c r="R19" i="17" s="1"/>
  <c r="Q118" i="17"/>
  <c r="Q117" i="17" s="1"/>
  <c r="Q20" i="17" s="1"/>
  <c r="P118" i="17"/>
  <c r="P117" i="17" s="1"/>
  <c r="P20" i="17" s="1"/>
  <c r="P27" i="17"/>
  <c r="P26" i="17" s="1"/>
  <c r="P19" i="17" s="1"/>
  <c r="AS26" i="17" l="1"/>
  <c r="AS19" i="17" s="1"/>
  <c r="AS18" i="17" s="1"/>
  <c r="AQ26" i="17"/>
  <c r="AQ19" i="17" s="1"/>
  <c r="AQ18" i="17" s="1"/>
  <c r="AR18" i="17"/>
  <c r="O75" i="17"/>
  <c r="AP18" i="17"/>
  <c r="O118" i="17"/>
  <c r="O117" i="17" s="1"/>
  <c r="O20" i="17" s="1"/>
  <c r="S26" i="17"/>
  <c r="S19" i="17" s="1"/>
  <c r="S18" i="17" s="1"/>
  <c r="R18" i="17"/>
  <c r="O27" i="17"/>
  <c r="Q18" i="17"/>
  <c r="P18" i="17"/>
  <c r="O26" i="17" l="1"/>
  <c r="O19" i="17" s="1"/>
  <c r="O18" i="17" s="1"/>
  <c r="AI25" i="17"/>
  <c r="AI29" i="17"/>
  <c r="AI30" i="17"/>
  <c r="AI31" i="17"/>
  <c r="AI32" i="17"/>
  <c r="AI33" i="17"/>
  <c r="AI34" i="17"/>
  <c r="AI35" i="17"/>
  <c r="AI37" i="17"/>
  <c r="AI38" i="17"/>
  <c r="AI39" i="17"/>
  <c r="AI40" i="17"/>
  <c r="AI41" i="17"/>
  <c r="AI42" i="17"/>
  <c r="AI43" i="17"/>
  <c r="AI45" i="17"/>
  <c r="AI46" i="17"/>
  <c r="AI47" i="17"/>
  <c r="AI48" i="17"/>
  <c r="AI49" i="17"/>
  <c r="AI50" i="17"/>
  <c r="AI51" i="17"/>
  <c r="AI63" i="17"/>
  <c r="AI64" i="17"/>
  <c r="AI65" i="17"/>
  <c r="AI66" i="17"/>
  <c r="AI67" i="17"/>
  <c r="AI68" i="17"/>
  <c r="AI69" i="17"/>
  <c r="AI70" i="17"/>
  <c r="AI71" i="17"/>
  <c r="AI72" i="17"/>
  <c r="AI73" i="17"/>
  <c r="AI74" i="17"/>
  <c r="AI77" i="17"/>
  <c r="AI78" i="17"/>
  <c r="AI79" i="17"/>
  <c r="AI80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3" i="17"/>
  <c r="AI94" i="17"/>
  <c r="AI95" i="17"/>
  <c r="AI96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20" i="17"/>
  <c r="AI121" i="17"/>
  <c r="AI122" i="17"/>
  <c r="AI123" i="17"/>
  <c r="AI124" i="17"/>
  <c r="AI125" i="17"/>
  <c r="AI126" i="17"/>
  <c r="AI127" i="17"/>
  <c r="AI128" i="17"/>
  <c r="AI129" i="17"/>
  <c r="AI130" i="17"/>
  <c r="AI132" i="17"/>
  <c r="AI133" i="17"/>
  <c r="AI134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29" i="17"/>
  <c r="AI230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262" i="17"/>
  <c r="AI263" i="17"/>
  <c r="AI264" i="17"/>
  <c r="AI265" i="17"/>
  <c r="AI266" i="17"/>
  <c r="AI267" i="17"/>
  <c r="AI268" i="17"/>
  <c r="AI269" i="17"/>
  <c r="AI270" i="17"/>
  <c r="AI271" i="17"/>
  <c r="AI272" i="17"/>
  <c r="AI273" i="17"/>
  <c r="AI274" i="17"/>
  <c r="AI275" i="17"/>
  <c r="AI276" i="17"/>
  <c r="AI277" i="17"/>
  <c r="AI278" i="17"/>
  <c r="AI279" i="17"/>
  <c r="AI280" i="17"/>
  <c r="AI281" i="17"/>
  <c r="AI282" i="17"/>
  <c r="AI284" i="17"/>
  <c r="AI286" i="17"/>
  <c r="AI287" i="17"/>
  <c r="AI288" i="17"/>
  <c r="AI289" i="17"/>
  <c r="AI290" i="17"/>
  <c r="AI291" i="17"/>
  <c r="AI292" i="17"/>
  <c r="AI293" i="17"/>
  <c r="AI295" i="17"/>
  <c r="AI296" i="17"/>
  <c r="AI297" i="17"/>
  <c r="AI298" i="17"/>
  <c r="AI299" i="17"/>
  <c r="AI300" i="17"/>
  <c r="AI301" i="17"/>
  <c r="AI302" i="17"/>
  <c r="AI303" i="17"/>
  <c r="AI304" i="17"/>
  <c r="AI305" i="17"/>
  <c r="AI306" i="17"/>
  <c r="AI307" i="17"/>
  <c r="AI308" i="17"/>
  <c r="AI309" i="17"/>
  <c r="AI310" i="17"/>
  <c r="AI311" i="17"/>
  <c r="AI312" i="17"/>
  <c r="AI313" i="17"/>
  <c r="AI314" i="17"/>
  <c r="AI315" i="17"/>
  <c r="AI316" i="17"/>
  <c r="AI317" i="17"/>
  <c r="AI318" i="17"/>
  <c r="AI319" i="17"/>
  <c r="AI320" i="17"/>
  <c r="AI321" i="17"/>
  <c r="AI322" i="17"/>
  <c r="AI323" i="17"/>
  <c r="AI324" i="17"/>
  <c r="AI325" i="17"/>
  <c r="AI326" i="17"/>
  <c r="AI327" i="17"/>
  <c r="AI328" i="17"/>
  <c r="AI329" i="17"/>
  <c r="AI330" i="17"/>
  <c r="AI331" i="17"/>
  <c r="AI332" i="17"/>
  <c r="AI333" i="17"/>
  <c r="AI335" i="17"/>
  <c r="AI336" i="17"/>
  <c r="AI337" i="17"/>
  <c r="AI338" i="17"/>
  <c r="AI339" i="17"/>
  <c r="AI340" i="17"/>
  <c r="AH25" i="17"/>
  <c r="AH29" i="17"/>
  <c r="AH30" i="17"/>
  <c r="AH31" i="17"/>
  <c r="AH32" i="17"/>
  <c r="AH33" i="17"/>
  <c r="AH34" i="17"/>
  <c r="AH35" i="17"/>
  <c r="AH37" i="17"/>
  <c r="AH38" i="17"/>
  <c r="AH39" i="17"/>
  <c r="AH40" i="17"/>
  <c r="AH41" i="17"/>
  <c r="AH42" i="17"/>
  <c r="AH43" i="17"/>
  <c r="AH45" i="17"/>
  <c r="AH46" i="17"/>
  <c r="AH47" i="17"/>
  <c r="AH48" i="17"/>
  <c r="AH49" i="17"/>
  <c r="AH50" i="17"/>
  <c r="AH51" i="17"/>
  <c r="AH63" i="17"/>
  <c r="AH64" i="17"/>
  <c r="AH65" i="17"/>
  <c r="AH66" i="17"/>
  <c r="AH67" i="17"/>
  <c r="AH68" i="17"/>
  <c r="AH69" i="17"/>
  <c r="AH70" i="17"/>
  <c r="AH71" i="17"/>
  <c r="AH72" i="17"/>
  <c r="AH73" i="17"/>
  <c r="AH74" i="17"/>
  <c r="AH77" i="17"/>
  <c r="AH78" i="17"/>
  <c r="AH79" i="17"/>
  <c r="AH80" i="17"/>
  <c r="AH81" i="17"/>
  <c r="AH82" i="17"/>
  <c r="AH83" i="17"/>
  <c r="AH84" i="17"/>
  <c r="AH85" i="17"/>
  <c r="AH86" i="17"/>
  <c r="AH87" i="17"/>
  <c r="AH88" i="17"/>
  <c r="AH89" i="17"/>
  <c r="AH90" i="17"/>
  <c r="AH91" i="17"/>
  <c r="AH92" i="17"/>
  <c r="AH93" i="17"/>
  <c r="AH94" i="17"/>
  <c r="AH95" i="17"/>
  <c r="AH96" i="17"/>
  <c r="AH98" i="17"/>
  <c r="AH99" i="17"/>
  <c r="AH100" i="17"/>
  <c r="AH101" i="17"/>
  <c r="AH102" i="17"/>
  <c r="AH103" i="17"/>
  <c r="AH104" i="17"/>
  <c r="AH105" i="17"/>
  <c r="AH106" i="17"/>
  <c r="AH107" i="17"/>
  <c r="AH108" i="17"/>
  <c r="AH109" i="17"/>
  <c r="AH110" i="17"/>
  <c r="AH111" i="17"/>
  <c r="AH112" i="17"/>
  <c r="AH113" i="17"/>
  <c r="AH114" i="17"/>
  <c r="AH115" i="17"/>
  <c r="AH116" i="17"/>
  <c r="AH120" i="17"/>
  <c r="AH121" i="17"/>
  <c r="AH122" i="17"/>
  <c r="AH123" i="17"/>
  <c r="AH124" i="17"/>
  <c r="AH125" i="17"/>
  <c r="AH126" i="17"/>
  <c r="AH127" i="17"/>
  <c r="AH128" i="17"/>
  <c r="AH129" i="17"/>
  <c r="AH130" i="17"/>
  <c r="AH132" i="17"/>
  <c r="AH133" i="17"/>
  <c r="AH134" i="17"/>
  <c r="AH135" i="17"/>
  <c r="AH136" i="17"/>
  <c r="AH137" i="17"/>
  <c r="AH138" i="17"/>
  <c r="AH139" i="17"/>
  <c r="AH140" i="17"/>
  <c r="AH141" i="17"/>
  <c r="AH142" i="17"/>
  <c r="AH143" i="17"/>
  <c r="AH144" i="17"/>
  <c r="AH145" i="17"/>
  <c r="AH146" i="17"/>
  <c r="AH147" i="17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29" i="17"/>
  <c r="AH230" i="17"/>
  <c r="AH231" i="17"/>
  <c r="AH232" i="17"/>
  <c r="AH233" i="17"/>
  <c r="AH234" i="17"/>
  <c r="AH235" i="17"/>
  <c r="AH236" i="17"/>
  <c r="AH237" i="17"/>
  <c r="AH238" i="17"/>
  <c r="AH239" i="17"/>
  <c r="AH240" i="17"/>
  <c r="AH241" i="17"/>
  <c r="AH242" i="17"/>
  <c r="AH243" i="17"/>
  <c r="AH244" i="17"/>
  <c r="AH245" i="17"/>
  <c r="AH246" i="17"/>
  <c r="AH247" i="17"/>
  <c r="AH248" i="17"/>
  <c r="AH249" i="17"/>
  <c r="AH250" i="17"/>
  <c r="AH251" i="17"/>
  <c r="AH252" i="17"/>
  <c r="AH253" i="17"/>
  <c r="AH254" i="17"/>
  <c r="AH255" i="17"/>
  <c r="AH256" i="17"/>
  <c r="AH257" i="17"/>
  <c r="AH258" i="17"/>
  <c r="AH259" i="17"/>
  <c r="AH260" i="17"/>
  <c r="AH261" i="17"/>
  <c r="AH262" i="17"/>
  <c r="AH263" i="17"/>
  <c r="AH264" i="17"/>
  <c r="AH265" i="17"/>
  <c r="AH266" i="17"/>
  <c r="AH267" i="17"/>
  <c r="AH268" i="17"/>
  <c r="AH269" i="17"/>
  <c r="AH270" i="17"/>
  <c r="AH271" i="17"/>
  <c r="AH272" i="17"/>
  <c r="AH273" i="17"/>
  <c r="AH274" i="17"/>
  <c r="AH275" i="17"/>
  <c r="AH276" i="17"/>
  <c r="AH277" i="17"/>
  <c r="AH278" i="17"/>
  <c r="AH279" i="17"/>
  <c r="AH280" i="17"/>
  <c r="AH281" i="17"/>
  <c r="AH282" i="17"/>
  <c r="AH284" i="17"/>
  <c r="AH286" i="17"/>
  <c r="AH287" i="17"/>
  <c r="AH288" i="17"/>
  <c r="AH289" i="17"/>
  <c r="AH290" i="17"/>
  <c r="AH291" i="17"/>
  <c r="AH292" i="17"/>
  <c r="AH293" i="17"/>
  <c r="AH295" i="17"/>
  <c r="AH296" i="17"/>
  <c r="AH297" i="17"/>
  <c r="AH298" i="17"/>
  <c r="AH299" i="17"/>
  <c r="AH300" i="17"/>
  <c r="AH301" i="17"/>
  <c r="AH302" i="17"/>
  <c r="AH303" i="17"/>
  <c r="AH304" i="17"/>
  <c r="AH305" i="17"/>
  <c r="AH306" i="17"/>
  <c r="AH307" i="17"/>
  <c r="AH308" i="17"/>
  <c r="AH309" i="17"/>
  <c r="AH310" i="17"/>
  <c r="AH311" i="17"/>
  <c r="AH312" i="17"/>
  <c r="AH313" i="17"/>
  <c r="AH314" i="17"/>
  <c r="AH315" i="17"/>
  <c r="AH316" i="17"/>
  <c r="AH317" i="17"/>
  <c r="AH318" i="17"/>
  <c r="AH319" i="17"/>
  <c r="AH320" i="17"/>
  <c r="AH321" i="17"/>
  <c r="AH322" i="17"/>
  <c r="AH323" i="17"/>
  <c r="AH324" i="17"/>
  <c r="AH325" i="17"/>
  <c r="AH326" i="17"/>
  <c r="AH327" i="17"/>
  <c r="AH328" i="17"/>
  <c r="AH329" i="17"/>
  <c r="AH330" i="17"/>
  <c r="AH331" i="17"/>
  <c r="AH332" i="17"/>
  <c r="AH333" i="17"/>
  <c r="AH335" i="17"/>
  <c r="AH336" i="17"/>
  <c r="AH337" i="17"/>
  <c r="AH338" i="17"/>
  <c r="AH339" i="17"/>
  <c r="AH340" i="17"/>
  <c r="AG25" i="17"/>
  <c r="AG29" i="17"/>
  <c r="AG30" i="17"/>
  <c r="AG31" i="17"/>
  <c r="AG32" i="17"/>
  <c r="AG33" i="17"/>
  <c r="AG34" i="17"/>
  <c r="AG35" i="17"/>
  <c r="AG37" i="17"/>
  <c r="AG38" i="17"/>
  <c r="AG39" i="17"/>
  <c r="AG40" i="17"/>
  <c r="AG41" i="17"/>
  <c r="AG42" i="17"/>
  <c r="AG43" i="17"/>
  <c r="AG45" i="17"/>
  <c r="AG46" i="17"/>
  <c r="AG47" i="17"/>
  <c r="AG48" i="17"/>
  <c r="AG49" i="17"/>
  <c r="AG50" i="17"/>
  <c r="AG51" i="17"/>
  <c r="AG63" i="17"/>
  <c r="AG64" i="17"/>
  <c r="AG65" i="17"/>
  <c r="AG66" i="17"/>
  <c r="AG67" i="17"/>
  <c r="AG68" i="17"/>
  <c r="AG69" i="17"/>
  <c r="AG70" i="17"/>
  <c r="AG71" i="17"/>
  <c r="AG72" i="17"/>
  <c r="AG73" i="17"/>
  <c r="AG74" i="17"/>
  <c r="AG77" i="17"/>
  <c r="AG78" i="17"/>
  <c r="AG79" i="17"/>
  <c r="AG80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3" i="17"/>
  <c r="AG94" i="17"/>
  <c r="AG95" i="17"/>
  <c r="AG96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20" i="17"/>
  <c r="AG121" i="17"/>
  <c r="AG122" i="17"/>
  <c r="AG123" i="17"/>
  <c r="AG124" i="17"/>
  <c r="AG125" i="17"/>
  <c r="AG126" i="17"/>
  <c r="AG127" i="17"/>
  <c r="AG128" i="17"/>
  <c r="AG129" i="17"/>
  <c r="AG130" i="17"/>
  <c r="AG132" i="17"/>
  <c r="AG133" i="17"/>
  <c r="AG134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29" i="17"/>
  <c r="AG230" i="17"/>
  <c r="AG231" i="17"/>
  <c r="AG232" i="17"/>
  <c r="AG233" i="17"/>
  <c r="AG234" i="17"/>
  <c r="AG235" i="17"/>
  <c r="AG236" i="17"/>
  <c r="AG237" i="17"/>
  <c r="AG238" i="17"/>
  <c r="AG239" i="17"/>
  <c r="AG240" i="17"/>
  <c r="AG241" i="17"/>
  <c r="AG242" i="17"/>
  <c r="AG243" i="17"/>
  <c r="AG244" i="17"/>
  <c r="AG245" i="17"/>
  <c r="AG246" i="17"/>
  <c r="AG247" i="17"/>
  <c r="AG248" i="17"/>
  <c r="AG249" i="17"/>
  <c r="AG250" i="17"/>
  <c r="AG251" i="17"/>
  <c r="AG252" i="17"/>
  <c r="AG253" i="17"/>
  <c r="AG254" i="17"/>
  <c r="AG255" i="17"/>
  <c r="AG256" i="17"/>
  <c r="AG257" i="17"/>
  <c r="AG258" i="17"/>
  <c r="AG259" i="17"/>
  <c r="AG260" i="17"/>
  <c r="AG261" i="17"/>
  <c r="AG262" i="17"/>
  <c r="AG263" i="17"/>
  <c r="AG264" i="17"/>
  <c r="AG265" i="17"/>
  <c r="AG266" i="17"/>
  <c r="AG267" i="17"/>
  <c r="AG268" i="17"/>
  <c r="AG269" i="17"/>
  <c r="AG270" i="17"/>
  <c r="AG271" i="17"/>
  <c r="AG272" i="17"/>
  <c r="AG273" i="17"/>
  <c r="AG274" i="17"/>
  <c r="AG275" i="17"/>
  <c r="AG276" i="17"/>
  <c r="AG277" i="17"/>
  <c r="AG278" i="17"/>
  <c r="AG279" i="17"/>
  <c r="AG280" i="17"/>
  <c r="AG281" i="17"/>
  <c r="AG282" i="17"/>
  <c r="AG284" i="17"/>
  <c r="AG286" i="17"/>
  <c r="AG287" i="17"/>
  <c r="AG288" i="17"/>
  <c r="AG289" i="17"/>
  <c r="AG290" i="17"/>
  <c r="AG291" i="17"/>
  <c r="AG292" i="17"/>
  <c r="AG293" i="17"/>
  <c r="AG295" i="17"/>
  <c r="AG296" i="17"/>
  <c r="AG297" i="17"/>
  <c r="AG298" i="17"/>
  <c r="AG299" i="17"/>
  <c r="AG300" i="17"/>
  <c r="AG301" i="17"/>
  <c r="AG302" i="17"/>
  <c r="AG303" i="17"/>
  <c r="AG304" i="17"/>
  <c r="AG305" i="17"/>
  <c r="AG306" i="17"/>
  <c r="AG307" i="17"/>
  <c r="AG308" i="17"/>
  <c r="AG309" i="17"/>
  <c r="AG310" i="17"/>
  <c r="AG311" i="17"/>
  <c r="AG312" i="17"/>
  <c r="AG313" i="17"/>
  <c r="AG314" i="17"/>
  <c r="AG315" i="17"/>
  <c r="AG316" i="17"/>
  <c r="AG317" i="17"/>
  <c r="AG318" i="17"/>
  <c r="AG319" i="17"/>
  <c r="AG320" i="17"/>
  <c r="AG321" i="17"/>
  <c r="AG322" i="17"/>
  <c r="AG323" i="17"/>
  <c r="AG324" i="17"/>
  <c r="AG325" i="17"/>
  <c r="AG326" i="17"/>
  <c r="AG327" i="17"/>
  <c r="AG328" i="17"/>
  <c r="AG329" i="17"/>
  <c r="AG330" i="17"/>
  <c r="AG331" i="17"/>
  <c r="AG332" i="17"/>
  <c r="AG333" i="17"/>
  <c r="AG335" i="17"/>
  <c r="AG336" i="17"/>
  <c r="AG337" i="17"/>
  <c r="AG338" i="17"/>
  <c r="AG339" i="17"/>
  <c r="AG340" i="17"/>
  <c r="AF29" i="17"/>
  <c r="AF30" i="17"/>
  <c r="AF31" i="17"/>
  <c r="AF32" i="17"/>
  <c r="AF33" i="17"/>
  <c r="AF37" i="17"/>
  <c r="AF38" i="17"/>
  <c r="AF39" i="17"/>
  <c r="AF40" i="17"/>
  <c r="AF41" i="17"/>
  <c r="AF45" i="17"/>
  <c r="AF46" i="17"/>
  <c r="AF47" i="17"/>
  <c r="AF48" i="17"/>
  <c r="AF49" i="17"/>
  <c r="AF50" i="17"/>
  <c r="AF51" i="17"/>
  <c r="AF77" i="17"/>
  <c r="AF78" i="17"/>
  <c r="AF79" i="17"/>
  <c r="AF80" i="17"/>
  <c r="AF81" i="17"/>
  <c r="AF82" i="17"/>
  <c r="AF83" i="17"/>
  <c r="AF84" i="17"/>
  <c r="AF85" i="17"/>
  <c r="AF86" i="17"/>
  <c r="AF87" i="17"/>
  <c r="AF88" i="17"/>
  <c r="AF89" i="17"/>
  <c r="AF90" i="17"/>
  <c r="AF91" i="17"/>
  <c r="AF92" i="17"/>
  <c r="AF93" i="17"/>
  <c r="AF94" i="17"/>
  <c r="AF95" i="17"/>
  <c r="AF96" i="17"/>
  <c r="AF98" i="17"/>
  <c r="AF99" i="17"/>
  <c r="AF100" i="17"/>
  <c r="AF101" i="17"/>
  <c r="AF102" i="17"/>
  <c r="AF103" i="17"/>
  <c r="AF104" i="17"/>
  <c r="AF105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20" i="17"/>
  <c r="AF121" i="17"/>
  <c r="AF122" i="17"/>
  <c r="AF123" i="17"/>
  <c r="AF124" i="17"/>
  <c r="AF125" i="17"/>
  <c r="AF126" i="17"/>
  <c r="AF127" i="17"/>
  <c r="AF128" i="17"/>
  <c r="AF129" i="17"/>
  <c r="AF130" i="17"/>
  <c r="AF132" i="17"/>
  <c r="AF133" i="17"/>
  <c r="AF134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29" i="17"/>
  <c r="AF230" i="17"/>
  <c r="AF231" i="17"/>
  <c r="AF232" i="17"/>
  <c r="AF233" i="17"/>
  <c r="AF234" i="17"/>
  <c r="AF235" i="17"/>
  <c r="AF236" i="17"/>
  <c r="AF237" i="17"/>
  <c r="AF238" i="17"/>
  <c r="AF239" i="17"/>
  <c r="AF240" i="17"/>
  <c r="AF241" i="17"/>
  <c r="AF242" i="17"/>
  <c r="AF243" i="17"/>
  <c r="AF244" i="17"/>
  <c r="AF245" i="17"/>
  <c r="AF246" i="17"/>
  <c r="AF247" i="17"/>
  <c r="AF248" i="17"/>
  <c r="AF249" i="17"/>
  <c r="AF250" i="17"/>
  <c r="AF251" i="17"/>
  <c r="AF252" i="17"/>
  <c r="AF253" i="17"/>
  <c r="AF254" i="17"/>
  <c r="AF255" i="17"/>
  <c r="AF256" i="17"/>
  <c r="AF257" i="17"/>
  <c r="AF258" i="17"/>
  <c r="AF259" i="17"/>
  <c r="AF260" i="17"/>
  <c r="AF261" i="17"/>
  <c r="AF262" i="17"/>
  <c r="AF263" i="17"/>
  <c r="AF264" i="17"/>
  <c r="AF265" i="17"/>
  <c r="AF266" i="17"/>
  <c r="AF267" i="17"/>
  <c r="AF268" i="17"/>
  <c r="AF269" i="17"/>
  <c r="AF270" i="17"/>
  <c r="AF271" i="17"/>
  <c r="AF272" i="17"/>
  <c r="AF273" i="17"/>
  <c r="AF274" i="17"/>
  <c r="AF275" i="17"/>
  <c r="AF276" i="17"/>
  <c r="AF277" i="17"/>
  <c r="AF278" i="17"/>
  <c r="AF279" i="17"/>
  <c r="AF280" i="17"/>
  <c r="AF281" i="17"/>
  <c r="AF282" i="17"/>
  <c r="AF284" i="17"/>
  <c r="AF286" i="17"/>
  <c r="AF287" i="17"/>
  <c r="AF288" i="17"/>
  <c r="AF289" i="17"/>
  <c r="AF290" i="17"/>
  <c r="AF291" i="17"/>
  <c r="AF292" i="17"/>
  <c r="AF293" i="17"/>
  <c r="AF295" i="17"/>
  <c r="AF296" i="17"/>
  <c r="AF297" i="17"/>
  <c r="AF298" i="17"/>
  <c r="AF299" i="17"/>
  <c r="AF300" i="17"/>
  <c r="AF301" i="17"/>
  <c r="AF302" i="17"/>
  <c r="AF303" i="17"/>
  <c r="AF304" i="17"/>
  <c r="AF305" i="17"/>
  <c r="AF306" i="17"/>
  <c r="AF307" i="17"/>
  <c r="AF308" i="17"/>
  <c r="AF309" i="17"/>
  <c r="AF310" i="17"/>
  <c r="AF311" i="17"/>
  <c r="AF312" i="17"/>
  <c r="AF313" i="17"/>
  <c r="AF314" i="17"/>
  <c r="AF315" i="17"/>
  <c r="AF316" i="17"/>
  <c r="AF317" i="17"/>
  <c r="AF318" i="17"/>
  <c r="AF319" i="17"/>
  <c r="AF320" i="17"/>
  <c r="AF321" i="17"/>
  <c r="AF322" i="17"/>
  <c r="AF323" i="17"/>
  <c r="AF324" i="17"/>
  <c r="AF325" i="17"/>
  <c r="AF326" i="17"/>
  <c r="AF327" i="17"/>
  <c r="AF328" i="17"/>
  <c r="AF329" i="17"/>
  <c r="AF330" i="17"/>
  <c r="AF331" i="17"/>
  <c r="AF332" i="17"/>
  <c r="AF335" i="17"/>
  <c r="AF336" i="17"/>
  <c r="AF337" i="17"/>
  <c r="AF338" i="17"/>
  <c r="AF339" i="17"/>
  <c r="AF340" i="17"/>
  <c r="AE25" i="17"/>
  <c r="AE34" i="17"/>
  <c r="AE35" i="17"/>
  <c r="AE42" i="17"/>
  <c r="AE43" i="17"/>
  <c r="I25" i="17"/>
  <c r="I29" i="17"/>
  <c r="I30" i="17"/>
  <c r="I31" i="17"/>
  <c r="I32" i="17"/>
  <c r="I33" i="17"/>
  <c r="I34" i="17"/>
  <c r="I35" i="17"/>
  <c r="I37" i="17"/>
  <c r="I38" i="17"/>
  <c r="I39" i="17"/>
  <c r="I40" i="17"/>
  <c r="I41" i="17"/>
  <c r="I42" i="17"/>
  <c r="I43" i="17"/>
  <c r="I45" i="17"/>
  <c r="I46" i="17"/>
  <c r="I47" i="17"/>
  <c r="I48" i="17"/>
  <c r="I49" i="17"/>
  <c r="I50" i="17"/>
  <c r="I51" i="17"/>
  <c r="I63" i="17"/>
  <c r="I64" i="17"/>
  <c r="I65" i="17"/>
  <c r="I66" i="17"/>
  <c r="I67" i="17"/>
  <c r="I68" i="17"/>
  <c r="I69" i="17"/>
  <c r="I70" i="17"/>
  <c r="I71" i="17"/>
  <c r="I72" i="17"/>
  <c r="I73" i="17"/>
  <c r="I74" i="17"/>
  <c r="I77" i="17"/>
  <c r="I78" i="17"/>
  <c r="I79" i="17"/>
  <c r="I80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3" i="17"/>
  <c r="I94" i="17"/>
  <c r="I95" i="17"/>
  <c r="I96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15" i="17"/>
  <c r="I116" i="17"/>
  <c r="I120" i="17"/>
  <c r="I121" i="17"/>
  <c r="I122" i="17"/>
  <c r="I123" i="17"/>
  <c r="I124" i="17"/>
  <c r="I125" i="17"/>
  <c r="I126" i="17"/>
  <c r="I127" i="17"/>
  <c r="I128" i="17"/>
  <c r="I129" i="17"/>
  <c r="I130" i="17"/>
  <c r="I132" i="17"/>
  <c r="I133" i="17"/>
  <c r="I134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7" i="17"/>
  <c r="I198" i="17"/>
  <c r="I199" i="17"/>
  <c r="I200" i="17"/>
  <c r="I201" i="17"/>
  <c r="I202" i="17"/>
  <c r="I203" i="17"/>
  <c r="I204" i="17"/>
  <c r="I205" i="17"/>
  <c r="I206" i="17"/>
  <c r="I207" i="17"/>
  <c r="I208" i="17"/>
  <c r="I209" i="17"/>
  <c r="I210" i="17"/>
  <c r="I211" i="17"/>
  <c r="I212" i="17"/>
  <c r="I213" i="17"/>
  <c r="I214" i="17"/>
  <c r="I215" i="17"/>
  <c r="I216" i="17"/>
  <c r="I217" i="17"/>
  <c r="I218" i="17"/>
  <c r="I219" i="17"/>
  <c r="I220" i="17"/>
  <c r="I221" i="17"/>
  <c r="I222" i="17"/>
  <c r="I223" i="17"/>
  <c r="I224" i="17"/>
  <c r="I225" i="17"/>
  <c r="I226" i="17"/>
  <c r="I227" i="17"/>
  <c r="I228" i="17"/>
  <c r="I229" i="17"/>
  <c r="I230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67" i="17"/>
  <c r="I268" i="17"/>
  <c r="I269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4" i="17"/>
  <c r="I286" i="17"/>
  <c r="I287" i="17"/>
  <c r="I288" i="17"/>
  <c r="I289" i="17"/>
  <c r="I290" i="17"/>
  <c r="I291" i="17"/>
  <c r="I292" i="17"/>
  <c r="I293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09" i="17"/>
  <c r="I310" i="17"/>
  <c r="I311" i="17"/>
  <c r="I312" i="17"/>
  <c r="I313" i="17"/>
  <c r="I314" i="17"/>
  <c r="I315" i="17"/>
  <c r="I316" i="17"/>
  <c r="I317" i="17"/>
  <c r="I318" i="17"/>
  <c r="I319" i="17"/>
  <c r="I320" i="17"/>
  <c r="I321" i="17"/>
  <c r="I322" i="17"/>
  <c r="I323" i="17"/>
  <c r="I324" i="17"/>
  <c r="I325" i="17"/>
  <c r="I326" i="17"/>
  <c r="I327" i="17"/>
  <c r="I328" i="17"/>
  <c r="I329" i="17"/>
  <c r="I330" i="17"/>
  <c r="I331" i="17"/>
  <c r="I332" i="17"/>
  <c r="I333" i="17"/>
  <c r="I335" i="17"/>
  <c r="I336" i="17"/>
  <c r="I337" i="17"/>
  <c r="I338" i="17"/>
  <c r="I339" i="17"/>
  <c r="I340" i="17"/>
  <c r="H21" i="17"/>
  <c r="H23" i="17"/>
  <c r="H25" i="17"/>
  <c r="H29" i="17"/>
  <c r="H30" i="17"/>
  <c r="H31" i="17"/>
  <c r="H32" i="17"/>
  <c r="H33" i="17"/>
  <c r="H34" i="17"/>
  <c r="H35" i="17"/>
  <c r="H37" i="17"/>
  <c r="H38" i="17"/>
  <c r="H39" i="17"/>
  <c r="H40" i="17"/>
  <c r="H41" i="17"/>
  <c r="H42" i="17"/>
  <c r="H43" i="17"/>
  <c r="H45" i="17"/>
  <c r="H46" i="17"/>
  <c r="H47" i="17"/>
  <c r="H48" i="17"/>
  <c r="H49" i="17"/>
  <c r="H50" i="17"/>
  <c r="H51" i="17"/>
  <c r="H63" i="17"/>
  <c r="H64" i="17"/>
  <c r="H65" i="17"/>
  <c r="H66" i="17"/>
  <c r="H67" i="17"/>
  <c r="H68" i="17"/>
  <c r="H69" i="17"/>
  <c r="H70" i="17"/>
  <c r="H71" i="17"/>
  <c r="H72" i="17"/>
  <c r="H73" i="17"/>
  <c r="H74" i="17"/>
  <c r="H77" i="17"/>
  <c r="H78" i="17"/>
  <c r="H79" i="17"/>
  <c r="H80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3" i="17"/>
  <c r="H94" i="17"/>
  <c r="H95" i="17"/>
  <c r="H96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20" i="17"/>
  <c r="H121" i="17"/>
  <c r="H122" i="17"/>
  <c r="H123" i="17"/>
  <c r="H124" i="17"/>
  <c r="H125" i="17"/>
  <c r="H126" i="17"/>
  <c r="H127" i="17"/>
  <c r="H128" i="17"/>
  <c r="H129" i="17"/>
  <c r="H130" i="17"/>
  <c r="H132" i="17"/>
  <c r="H133" i="17"/>
  <c r="H134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4" i="17"/>
  <c r="H286" i="17"/>
  <c r="H287" i="17"/>
  <c r="H288" i="17"/>
  <c r="H289" i="17"/>
  <c r="H290" i="17"/>
  <c r="H291" i="17"/>
  <c r="H292" i="17"/>
  <c r="H293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2" i="17"/>
  <c r="H323" i="17"/>
  <c r="H324" i="17"/>
  <c r="H325" i="17"/>
  <c r="H326" i="17"/>
  <c r="H327" i="17"/>
  <c r="H328" i="17"/>
  <c r="H329" i="17"/>
  <c r="H330" i="17"/>
  <c r="H331" i="17"/>
  <c r="H332" i="17"/>
  <c r="H333" i="17"/>
  <c r="H335" i="17"/>
  <c r="H336" i="17"/>
  <c r="H337" i="17"/>
  <c r="H338" i="17"/>
  <c r="H339" i="17"/>
  <c r="H340" i="17"/>
  <c r="G21" i="17"/>
  <c r="G23" i="17"/>
  <c r="G25" i="17"/>
  <c r="G29" i="17"/>
  <c r="G30" i="17"/>
  <c r="G31" i="17"/>
  <c r="G32" i="17"/>
  <c r="G33" i="17"/>
  <c r="G34" i="17"/>
  <c r="G35" i="17"/>
  <c r="G37" i="17"/>
  <c r="G38" i="17"/>
  <c r="G39" i="17"/>
  <c r="G40" i="17"/>
  <c r="G41" i="17"/>
  <c r="G42" i="17"/>
  <c r="G43" i="17"/>
  <c r="G45" i="17"/>
  <c r="G46" i="17"/>
  <c r="G47" i="17"/>
  <c r="G48" i="17"/>
  <c r="G49" i="17"/>
  <c r="G50" i="17"/>
  <c r="G51" i="17"/>
  <c r="G63" i="17"/>
  <c r="G64" i="17"/>
  <c r="G65" i="17"/>
  <c r="G66" i="17"/>
  <c r="G67" i="17"/>
  <c r="G68" i="17"/>
  <c r="G69" i="17"/>
  <c r="G70" i="17"/>
  <c r="G71" i="17"/>
  <c r="G72" i="17"/>
  <c r="G73" i="17"/>
  <c r="G74" i="17"/>
  <c r="G77" i="17"/>
  <c r="G78" i="17"/>
  <c r="G79" i="17"/>
  <c r="G80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3" i="17"/>
  <c r="G94" i="17"/>
  <c r="G95" i="17"/>
  <c r="G96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20" i="17"/>
  <c r="G121" i="17"/>
  <c r="G122" i="17"/>
  <c r="G123" i="17"/>
  <c r="G124" i="17"/>
  <c r="G125" i="17"/>
  <c r="G126" i="17"/>
  <c r="G127" i="17"/>
  <c r="G128" i="17"/>
  <c r="G129" i="17"/>
  <c r="G130" i="17"/>
  <c r="G132" i="17"/>
  <c r="G133" i="17"/>
  <c r="G134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29" i="17"/>
  <c r="G230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3" i="17"/>
  <c r="G264" i="17"/>
  <c r="G265" i="17"/>
  <c r="G266" i="17"/>
  <c r="G267" i="17"/>
  <c r="G268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4" i="17"/>
  <c r="G286" i="17"/>
  <c r="G287" i="17"/>
  <c r="G288" i="17"/>
  <c r="G289" i="17"/>
  <c r="G290" i="17"/>
  <c r="G291" i="17"/>
  <c r="G292" i="17"/>
  <c r="G293" i="17"/>
  <c r="G295" i="17"/>
  <c r="G296" i="17"/>
  <c r="G297" i="17"/>
  <c r="G298" i="17"/>
  <c r="G299" i="17"/>
  <c r="G300" i="17"/>
  <c r="G301" i="17"/>
  <c r="G302" i="17"/>
  <c r="G303" i="17"/>
  <c r="G304" i="17"/>
  <c r="G305" i="17"/>
  <c r="G306" i="17"/>
  <c r="G307" i="17"/>
  <c r="G308" i="17"/>
  <c r="G309" i="17"/>
  <c r="G310" i="17"/>
  <c r="G311" i="17"/>
  <c r="G312" i="17"/>
  <c r="G313" i="17"/>
  <c r="G314" i="17"/>
  <c r="G315" i="17"/>
  <c r="G316" i="17"/>
  <c r="G317" i="17"/>
  <c r="G318" i="17"/>
  <c r="G319" i="17"/>
  <c r="G320" i="17"/>
  <c r="G321" i="17"/>
  <c r="G322" i="17"/>
  <c r="G323" i="17"/>
  <c r="G324" i="17"/>
  <c r="G325" i="17"/>
  <c r="G326" i="17"/>
  <c r="G327" i="17"/>
  <c r="G328" i="17"/>
  <c r="G329" i="17"/>
  <c r="G330" i="17"/>
  <c r="G331" i="17"/>
  <c r="G332" i="17"/>
  <c r="G333" i="17"/>
  <c r="G335" i="17"/>
  <c r="G336" i="17"/>
  <c r="G337" i="17"/>
  <c r="G338" i="17"/>
  <c r="G339" i="17"/>
  <c r="G340" i="17"/>
  <c r="F29" i="17"/>
  <c r="F30" i="17"/>
  <c r="F31" i="17"/>
  <c r="F32" i="17"/>
  <c r="F33" i="17"/>
  <c r="F37" i="17"/>
  <c r="F38" i="17"/>
  <c r="F39" i="17"/>
  <c r="F40" i="17"/>
  <c r="F41" i="17"/>
  <c r="F45" i="17"/>
  <c r="F46" i="17"/>
  <c r="F47" i="17"/>
  <c r="F48" i="17"/>
  <c r="F49" i="17"/>
  <c r="F50" i="17"/>
  <c r="F51" i="17"/>
  <c r="F77" i="17"/>
  <c r="F78" i="17"/>
  <c r="F79" i="17"/>
  <c r="F80" i="17"/>
  <c r="F81" i="17"/>
  <c r="F82" i="17"/>
  <c r="F83" i="17"/>
  <c r="F84" i="17"/>
  <c r="F85" i="17"/>
  <c r="F86" i="17"/>
  <c r="F87" i="17"/>
  <c r="F88" i="17"/>
  <c r="F89" i="17"/>
  <c r="F90" i="17"/>
  <c r="F91" i="17"/>
  <c r="F92" i="17"/>
  <c r="F93" i="17"/>
  <c r="F94" i="17"/>
  <c r="F95" i="17"/>
  <c r="F96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20" i="17"/>
  <c r="F121" i="17"/>
  <c r="F122" i="17"/>
  <c r="F123" i="17"/>
  <c r="F124" i="17"/>
  <c r="F125" i="17"/>
  <c r="F126" i="17"/>
  <c r="F127" i="17"/>
  <c r="F128" i="17"/>
  <c r="F129" i="17"/>
  <c r="F130" i="17"/>
  <c r="F132" i="17"/>
  <c r="F133" i="17"/>
  <c r="F134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3" i="17"/>
  <c r="F194" i="17"/>
  <c r="F197" i="17"/>
  <c r="F198" i="17"/>
  <c r="F200" i="17"/>
  <c r="F202" i="17"/>
  <c r="F205" i="17"/>
  <c r="F206" i="17"/>
  <c r="F207" i="17"/>
  <c r="F208" i="17"/>
  <c r="F209" i="17"/>
  <c r="F210" i="17"/>
  <c r="F211" i="17"/>
  <c r="F212" i="17"/>
  <c r="F213" i="17"/>
  <c r="F215" i="17"/>
  <c r="F220" i="17"/>
  <c r="F221" i="17"/>
  <c r="F222" i="17"/>
  <c r="F223" i="17"/>
  <c r="F224" i="17"/>
  <c r="F225" i="17"/>
  <c r="F227" i="17"/>
  <c r="F228" i="17"/>
  <c r="F229" i="17"/>
  <c r="F230" i="17"/>
  <c r="F231" i="17"/>
  <c r="F232" i="17"/>
  <c r="F233" i="17"/>
  <c r="F236" i="17"/>
  <c r="F237" i="17"/>
  <c r="F238" i="17"/>
  <c r="F239" i="17"/>
  <c r="F240" i="17"/>
  <c r="F242" i="17"/>
  <c r="F245" i="17"/>
  <c r="F246" i="17"/>
  <c r="F247" i="17"/>
  <c r="F248" i="17"/>
  <c r="F249" i="17"/>
  <c r="F251" i="17"/>
  <c r="F252" i="17"/>
  <c r="F257" i="17"/>
  <c r="F258" i="17"/>
  <c r="F259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4" i="17"/>
  <c r="F287" i="17"/>
  <c r="F291" i="17"/>
  <c r="F292" i="17"/>
  <c r="F293" i="17"/>
  <c r="F301" i="17"/>
  <c r="F302" i="17"/>
  <c r="F308" i="17"/>
  <c r="F312" i="17"/>
  <c r="F316" i="17"/>
  <c r="F318" i="17"/>
  <c r="F319" i="17"/>
  <c r="F320" i="17"/>
  <c r="F321" i="17"/>
  <c r="F322" i="17"/>
  <c r="F323" i="17"/>
  <c r="F324" i="17"/>
  <c r="F325" i="17"/>
  <c r="F326" i="17"/>
  <c r="F327" i="17"/>
  <c r="F328" i="17"/>
  <c r="F329" i="17"/>
  <c r="F330" i="17"/>
  <c r="F331" i="17"/>
  <c r="F332" i="17"/>
  <c r="F335" i="17"/>
  <c r="F336" i="17"/>
  <c r="F340" i="17"/>
  <c r="J175" i="17"/>
  <c r="J340" i="17"/>
  <c r="J335" i="17"/>
  <c r="J314" i="17"/>
  <c r="J315" i="17"/>
  <c r="J316" i="17"/>
  <c r="J317" i="17"/>
  <c r="J318" i="17"/>
  <c r="E318" i="17" s="1"/>
  <c r="J319" i="17"/>
  <c r="E319" i="17" s="1"/>
  <c r="J320" i="17"/>
  <c r="E320" i="17" s="1"/>
  <c r="J321" i="17"/>
  <c r="E321" i="17" s="1"/>
  <c r="J322" i="17"/>
  <c r="E322" i="17" s="1"/>
  <c r="J323" i="17"/>
  <c r="E323" i="17" s="1"/>
  <c r="E325" i="17"/>
  <c r="E326" i="17"/>
  <c r="E327" i="17"/>
  <c r="E328" i="17"/>
  <c r="E329" i="17"/>
  <c r="E330" i="17"/>
  <c r="E331" i="17"/>
  <c r="J332" i="17"/>
  <c r="J313" i="17"/>
  <c r="J262" i="17"/>
  <c r="J263" i="17"/>
  <c r="J264" i="17"/>
  <c r="J265" i="17"/>
  <c r="J266" i="17"/>
  <c r="J267" i="17"/>
  <c r="J268" i="17"/>
  <c r="J269" i="17"/>
  <c r="J272" i="17"/>
  <c r="J261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32" i="17"/>
  <c r="J215" i="17"/>
  <c r="J194" i="17"/>
  <c r="J193" i="17"/>
  <c r="J187" i="17"/>
  <c r="J188" i="17"/>
  <c r="J189" i="17"/>
  <c r="J190" i="17"/>
  <c r="J191" i="17"/>
  <c r="J186" i="17"/>
  <c r="J147" i="17"/>
  <c r="J148" i="17"/>
  <c r="J149" i="17"/>
  <c r="J150" i="17"/>
  <c r="J146" i="17"/>
  <c r="J116" i="17"/>
  <c r="J108" i="17"/>
  <c r="J109" i="17"/>
  <c r="J110" i="17"/>
  <c r="J111" i="17"/>
  <c r="J112" i="17"/>
  <c r="J91" i="17"/>
  <c r="J92" i="17"/>
  <c r="J93" i="17"/>
  <c r="E93" i="17" s="1"/>
  <c r="J94" i="17"/>
  <c r="E94" i="17" s="1"/>
  <c r="J95" i="17"/>
  <c r="J96" i="17"/>
  <c r="AF333" i="17"/>
  <c r="AH294" i="17"/>
  <c r="AG294" i="17"/>
  <c r="AI283" i="17"/>
  <c r="AH283" i="17"/>
  <c r="AF285" i="17"/>
  <c r="AG195" i="17"/>
  <c r="AH131" i="17"/>
  <c r="AG131" i="17"/>
  <c r="AF131" i="17"/>
  <c r="AH119" i="17"/>
  <c r="AG119" i="17"/>
  <c r="AF119" i="17"/>
  <c r="AH97" i="17"/>
  <c r="AG97" i="17"/>
  <c r="AH76" i="17"/>
  <c r="AG76" i="17"/>
  <c r="AF76" i="17"/>
  <c r="AF74" i="17"/>
  <c r="AF73" i="17"/>
  <c r="AF72" i="17"/>
  <c r="AF71" i="17"/>
  <c r="AF70" i="17"/>
  <c r="AF69" i="17"/>
  <c r="AF68" i="17"/>
  <c r="AF67" i="17"/>
  <c r="AF66" i="17"/>
  <c r="AF65" i="17"/>
  <c r="AF64" i="17"/>
  <c r="AF63" i="17"/>
  <c r="AF43" i="17"/>
  <c r="AF42" i="17"/>
  <c r="AI36" i="17"/>
  <c r="AH36" i="17"/>
  <c r="AG36" i="17"/>
  <c r="AF36" i="17"/>
  <c r="AF35" i="17"/>
  <c r="AF34" i="17"/>
  <c r="AF25" i="17"/>
  <c r="AO296" i="17"/>
  <c r="AO297" i="17"/>
  <c r="AO298" i="17"/>
  <c r="AO299" i="17"/>
  <c r="AO300" i="17"/>
  <c r="AO301" i="17"/>
  <c r="AO302" i="17"/>
  <c r="AO303" i="17"/>
  <c r="AO304" i="17"/>
  <c r="AO305" i="17"/>
  <c r="AO306" i="17"/>
  <c r="AO307" i="17"/>
  <c r="AO308" i="17"/>
  <c r="AO309" i="17"/>
  <c r="AO310" i="17"/>
  <c r="AO311" i="17"/>
  <c r="AO312" i="17"/>
  <c r="AO313" i="17"/>
  <c r="AE313" i="17" s="1"/>
  <c r="AO314" i="17"/>
  <c r="AE314" i="17" s="1"/>
  <c r="AO315" i="17"/>
  <c r="AE315" i="17" s="1"/>
  <c r="AO316" i="17"/>
  <c r="AE316" i="17" s="1"/>
  <c r="AO317" i="17"/>
  <c r="AE317" i="17" s="1"/>
  <c r="AO318" i="17"/>
  <c r="AE318" i="17" s="1"/>
  <c r="AO319" i="17"/>
  <c r="AE319" i="17" s="1"/>
  <c r="AO320" i="17"/>
  <c r="AE320" i="17" s="1"/>
  <c r="AO321" i="17"/>
  <c r="AE321" i="17" s="1"/>
  <c r="AO322" i="17"/>
  <c r="AE322" i="17" s="1"/>
  <c r="AO323" i="17"/>
  <c r="AE323" i="17" s="1"/>
  <c r="AO324" i="17"/>
  <c r="AE324" i="17" s="1"/>
  <c r="AO325" i="17"/>
  <c r="AE325" i="17" s="1"/>
  <c r="AO326" i="17"/>
  <c r="AE326" i="17" s="1"/>
  <c r="AO327" i="17"/>
  <c r="AE327" i="17" s="1"/>
  <c r="AO328" i="17"/>
  <c r="AE328" i="17" s="1"/>
  <c r="AO329" i="17"/>
  <c r="AE329" i="17" s="1"/>
  <c r="AO330" i="17"/>
  <c r="AE330" i="17" s="1"/>
  <c r="AO331" i="17"/>
  <c r="AE331" i="17" s="1"/>
  <c r="AO332" i="17"/>
  <c r="AE332" i="17" s="1"/>
  <c r="AO295" i="17"/>
  <c r="AO287" i="17"/>
  <c r="AO288" i="17"/>
  <c r="AO289" i="17"/>
  <c r="AO290" i="17"/>
  <c r="AO286" i="17"/>
  <c r="AO133" i="17"/>
  <c r="AO134" i="17"/>
  <c r="AO135" i="17"/>
  <c r="AO136" i="17"/>
  <c r="AO137" i="17"/>
  <c r="AO138" i="17"/>
  <c r="AO139" i="17"/>
  <c r="AO140" i="17"/>
  <c r="AO141" i="17"/>
  <c r="AO142" i="17"/>
  <c r="AO143" i="17"/>
  <c r="AO144" i="17"/>
  <c r="AO145" i="17"/>
  <c r="AO146" i="17"/>
  <c r="AE146" i="17" s="1"/>
  <c r="AO147" i="17"/>
  <c r="AE147" i="17" s="1"/>
  <c r="AO148" i="17"/>
  <c r="AE148" i="17" s="1"/>
  <c r="AO149" i="17"/>
  <c r="AE149" i="17" s="1"/>
  <c r="AO150" i="17"/>
  <c r="AE150" i="17" s="1"/>
  <c r="AO151" i="17"/>
  <c r="AO152" i="17"/>
  <c r="AO153" i="17"/>
  <c r="AO154" i="17"/>
  <c r="AO155" i="17"/>
  <c r="AO156" i="17"/>
  <c r="AO157" i="17"/>
  <c r="AO158" i="17"/>
  <c r="AO159" i="17"/>
  <c r="AO160" i="17"/>
  <c r="AO161" i="17"/>
  <c r="AO162" i="17"/>
  <c r="AO163" i="17"/>
  <c r="AO164" i="17"/>
  <c r="AO165" i="17"/>
  <c r="AO166" i="17"/>
  <c r="AO167" i="17"/>
  <c r="AO168" i="17"/>
  <c r="AO169" i="17"/>
  <c r="AO170" i="17"/>
  <c r="AO171" i="17"/>
  <c r="AO172" i="17"/>
  <c r="AO173" i="17"/>
  <c r="AO174" i="17"/>
  <c r="AO175" i="17"/>
  <c r="AE175" i="17" s="1"/>
  <c r="AO176" i="17"/>
  <c r="AO177" i="17"/>
  <c r="AO178" i="17"/>
  <c r="AO179" i="17"/>
  <c r="AO180" i="17"/>
  <c r="AO181" i="17"/>
  <c r="AO182" i="17"/>
  <c r="AO183" i="17"/>
  <c r="AO184" i="17"/>
  <c r="AO185" i="17"/>
  <c r="AO186" i="17"/>
  <c r="AE186" i="17" s="1"/>
  <c r="AO187" i="17"/>
  <c r="AE187" i="17" s="1"/>
  <c r="AO188" i="17"/>
  <c r="AE188" i="17" s="1"/>
  <c r="AO189" i="17"/>
  <c r="AE189" i="17" s="1"/>
  <c r="AO190" i="17"/>
  <c r="AE190" i="17" s="1"/>
  <c r="AO191" i="17"/>
  <c r="AE191" i="17" s="1"/>
  <c r="AO192" i="17"/>
  <c r="AO193" i="17"/>
  <c r="AE193" i="17" s="1"/>
  <c r="AO194" i="17"/>
  <c r="AE194" i="17" s="1"/>
  <c r="AO132" i="17"/>
  <c r="AO121" i="17"/>
  <c r="AO122" i="17"/>
  <c r="AO123" i="17"/>
  <c r="AO124" i="17"/>
  <c r="AO125" i="17"/>
  <c r="AO126" i="17"/>
  <c r="AO127" i="17"/>
  <c r="AO128" i="17"/>
  <c r="AO129" i="17"/>
  <c r="AO130" i="17"/>
  <c r="AO120" i="17"/>
  <c r="AO99" i="17"/>
  <c r="AO100" i="17"/>
  <c r="AO101" i="17"/>
  <c r="AO102" i="17"/>
  <c r="AO103" i="17"/>
  <c r="AO104" i="17"/>
  <c r="AO105" i="17"/>
  <c r="AO106" i="17"/>
  <c r="AO107" i="17"/>
  <c r="AO108" i="17"/>
  <c r="AE108" i="17" s="1"/>
  <c r="AO109" i="17"/>
  <c r="AE109" i="17" s="1"/>
  <c r="AO110" i="17"/>
  <c r="AE110" i="17" s="1"/>
  <c r="AO111" i="17"/>
  <c r="AE111" i="17" s="1"/>
  <c r="AO112" i="17"/>
  <c r="AE112" i="17" s="1"/>
  <c r="AO113" i="17"/>
  <c r="AO114" i="17"/>
  <c r="AO115" i="17"/>
  <c r="AO116" i="17"/>
  <c r="AE116" i="17" s="1"/>
  <c r="AO98" i="17"/>
  <c r="AO89" i="17"/>
  <c r="AO90" i="17"/>
  <c r="AO88" i="17"/>
  <c r="AO78" i="17"/>
  <c r="AO79" i="17"/>
  <c r="AO80" i="17"/>
  <c r="AO81" i="17"/>
  <c r="AO82" i="17"/>
  <c r="AO83" i="17"/>
  <c r="AO84" i="17"/>
  <c r="AO85" i="17"/>
  <c r="AO86" i="17"/>
  <c r="AO77" i="17"/>
  <c r="AO336" i="17"/>
  <c r="AO337" i="17"/>
  <c r="AO338" i="17"/>
  <c r="AO339" i="17"/>
  <c r="AO340" i="17"/>
  <c r="AE340" i="17" s="1"/>
  <c r="AO335" i="17"/>
  <c r="AO206" i="17"/>
  <c r="AO93" i="17"/>
  <c r="AE93" i="17" s="1"/>
  <c r="AO94" i="17"/>
  <c r="AE94" i="17" s="1"/>
  <c r="AO95" i="17"/>
  <c r="AE95" i="17" s="1"/>
  <c r="AO96" i="17"/>
  <c r="AE96" i="17" s="1"/>
  <c r="AO92" i="17"/>
  <c r="AE92" i="17" s="1"/>
  <c r="AO87" i="17"/>
  <c r="AO91" i="17"/>
  <c r="AE91" i="17" s="1"/>
  <c r="AO198" i="17"/>
  <c r="AO199" i="17"/>
  <c r="AO200" i="17"/>
  <c r="AO201" i="17"/>
  <c r="AO202" i="17"/>
  <c r="AO203" i="17"/>
  <c r="AO204" i="17"/>
  <c r="AO205" i="17"/>
  <c r="AO209" i="17"/>
  <c r="AO210" i="17"/>
  <c r="AO211" i="17"/>
  <c r="AO212" i="17"/>
  <c r="AO213" i="17"/>
  <c r="AO214" i="17"/>
  <c r="AO215" i="17"/>
  <c r="AE215" i="17" s="1"/>
  <c r="AO216" i="17"/>
  <c r="AE216" i="17" s="1"/>
  <c r="AO217" i="17"/>
  <c r="AE217" i="17" s="1"/>
  <c r="AO218" i="17"/>
  <c r="AE218" i="17" s="1"/>
  <c r="AO219" i="17"/>
  <c r="AE219" i="17" s="1"/>
  <c r="AO220" i="17"/>
  <c r="AE220" i="17" s="1"/>
  <c r="AO221" i="17"/>
  <c r="AE221" i="17" s="1"/>
  <c r="AO222" i="17"/>
  <c r="AE222" i="17" s="1"/>
  <c r="AO223" i="17"/>
  <c r="AE223" i="17" s="1"/>
  <c r="AO224" i="17"/>
  <c r="AE224" i="17" s="1"/>
  <c r="AO225" i="17"/>
  <c r="AE225" i="17" s="1"/>
  <c r="AO226" i="17"/>
  <c r="AE226" i="17" s="1"/>
  <c r="AO227" i="17"/>
  <c r="AE227" i="17" s="1"/>
  <c r="AO228" i="17"/>
  <c r="AE228" i="17" s="1"/>
  <c r="AO229" i="17"/>
  <c r="AE229" i="17" s="1"/>
  <c r="AO230" i="17"/>
  <c r="AE230" i="17" s="1"/>
  <c r="AO231" i="17"/>
  <c r="AE231" i="17" s="1"/>
  <c r="AO232" i="17"/>
  <c r="AE232" i="17" s="1"/>
  <c r="AO233" i="17"/>
  <c r="AO234" i="17"/>
  <c r="AO235" i="17"/>
  <c r="AO236" i="17"/>
  <c r="AO237" i="17"/>
  <c r="AO238" i="17"/>
  <c r="AO239" i="17"/>
  <c r="AO240" i="17"/>
  <c r="AO241" i="17"/>
  <c r="AO242" i="17"/>
  <c r="AO243" i="17"/>
  <c r="AO244" i="17"/>
  <c r="AO245" i="17"/>
  <c r="AO246" i="17"/>
  <c r="AO247" i="17"/>
  <c r="AO248" i="17"/>
  <c r="AO249" i="17"/>
  <c r="AO250" i="17"/>
  <c r="AO251" i="17"/>
  <c r="AO252" i="17"/>
  <c r="AO253" i="17"/>
  <c r="AO254" i="17"/>
  <c r="AO255" i="17"/>
  <c r="AO256" i="17"/>
  <c r="AO257" i="17"/>
  <c r="AO258" i="17"/>
  <c r="AO259" i="17"/>
  <c r="AO260" i="17"/>
  <c r="AO261" i="17"/>
  <c r="AE261" i="17" s="1"/>
  <c r="AO262" i="17"/>
  <c r="AE262" i="17" s="1"/>
  <c r="AO263" i="17"/>
  <c r="AE263" i="17" s="1"/>
  <c r="AO264" i="17"/>
  <c r="AE264" i="17" s="1"/>
  <c r="AO265" i="17"/>
  <c r="AE265" i="17" s="1"/>
  <c r="AO266" i="17"/>
  <c r="AE266" i="17" s="1"/>
  <c r="AO267" i="17"/>
  <c r="AE267" i="17" s="1"/>
  <c r="AO268" i="17"/>
  <c r="AE268" i="17" s="1"/>
  <c r="AO269" i="17"/>
  <c r="AE269" i="17" s="1"/>
  <c r="AO270" i="17"/>
  <c r="AE270" i="17" s="1"/>
  <c r="AO271" i="17"/>
  <c r="AE271" i="17" s="1"/>
  <c r="AO272" i="17"/>
  <c r="AE272" i="17" s="1"/>
  <c r="AO197" i="17"/>
  <c r="AD21" i="17"/>
  <c r="AK21" i="17"/>
  <c r="AL21" i="17"/>
  <c r="AG21" i="17" s="1"/>
  <c r="AM21" i="17"/>
  <c r="AH21" i="17" s="1"/>
  <c r="AN21" i="17"/>
  <c r="AD22" i="17"/>
  <c r="AK22" i="17"/>
  <c r="AL22" i="17"/>
  <c r="AM22" i="17"/>
  <c r="AD23" i="17"/>
  <c r="AK23" i="17"/>
  <c r="AF23" i="17" s="1"/>
  <c r="AL23" i="17"/>
  <c r="AG23" i="17" s="1"/>
  <c r="AM23" i="17"/>
  <c r="AH23" i="17" s="1"/>
  <c r="AN23" i="17"/>
  <c r="AI23" i="17" s="1"/>
  <c r="AD24" i="17"/>
  <c r="AK24" i="17"/>
  <c r="AL24" i="17"/>
  <c r="AM24" i="17"/>
  <c r="AK28" i="17"/>
  <c r="AL28" i="17"/>
  <c r="AM28" i="17"/>
  <c r="AN28" i="17"/>
  <c r="AD44" i="17"/>
  <c r="AK44" i="17"/>
  <c r="AL44" i="17"/>
  <c r="AM44" i="17"/>
  <c r="AN44" i="17"/>
  <c r="AO51" i="17"/>
  <c r="AO50" i="17"/>
  <c r="AO49" i="17"/>
  <c r="AO48" i="17"/>
  <c r="AO47" i="17"/>
  <c r="AO46" i="17"/>
  <c r="AO45" i="17"/>
  <c r="AO41" i="17"/>
  <c r="AO40" i="17"/>
  <c r="AO39" i="17"/>
  <c r="AO38" i="17"/>
  <c r="AO37" i="17"/>
  <c r="AO33" i="17"/>
  <c r="AO32" i="17"/>
  <c r="AO31" i="17"/>
  <c r="AO30" i="17"/>
  <c r="AO29" i="17"/>
  <c r="H24" i="17"/>
  <c r="H283" i="17"/>
  <c r="I283" i="17"/>
  <c r="G195" i="17"/>
  <c r="H195" i="17"/>
  <c r="G131" i="17"/>
  <c r="H131" i="17"/>
  <c r="F119" i="17"/>
  <c r="G119" i="17"/>
  <c r="H119" i="17"/>
  <c r="G97" i="17"/>
  <c r="H97" i="17"/>
  <c r="F76" i="17"/>
  <c r="G76" i="17"/>
  <c r="H75" i="17"/>
  <c r="F44" i="17"/>
  <c r="G44" i="17"/>
  <c r="H44" i="17"/>
  <c r="F36" i="17"/>
  <c r="G36" i="17"/>
  <c r="H36" i="17"/>
  <c r="G28" i="17"/>
  <c r="H27" i="17"/>
  <c r="AO44" i="17" l="1"/>
  <c r="AO28" i="17"/>
  <c r="AO196" i="17"/>
  <c r="AO195" i="17" s="1"/>
  <c r="AO97" i="17"/>
  <c r="AO285" i="17"/>
  <c r="AO283" i="17" s="1"/>
  <c r="AO76" i="17"/>
  <c r="AO119" i="17"/>
  <c r="AO334" i="17"/>
  <c r="AO24" i="17" s="1"/>
  <c r="AO36" i="17"/>
  <c r="AO131" i="17"/>
  <c r="AO294" i="17"/>
  <c r="AO22" i="17" s="1"/>
  <c r="AH44" i="17"/>
  <c r="AG44" i="17"/>
  <c r="AH28" i="17"/>
  <c r="AI44" i="17"/>
  <c r="AI28" i="17"/>
  <c r="AF21" i="17"/>
  <c r="AI21" i="17"/>
  <c r="AG22" i="17"/>
  <c r="AF28" i="17"/>
  <c r="AG28" i="17"/>
  <c r="AF24" i="17"/>
  <c r="AF334" i="17"/>
  <c r="AH285" i="17"/>
  <c r="AH22" i="17"/>
  <c r="AF44" i="17"/>
  <c r="AF196" i="17"/>
  <c r="AF195" i="17"/>
  <c r="AH334" i="17"/>
  <c r="AH24" i="17"/>
  <c r="AF118" i="17"/>
  <c r="AG24" i="17"/>
  <c r="AG334" i="17"/>
  <c r="AF294" i="17"/>
  <c r="AG196" i="17"/>
  <c r="AF22" i="17"/>
  <c r="AM27" i="17"/>
  <c r="AF75" i="17"/>
  <c r="AF97" i="17"/>
  <c r="AH118" i="17"/>
  <c r="AH195" i="17"/>
  <c r="AH196" i="17"/>
  <c r="AF283" i="17"/>
  <c r="AG283" i="17"/>
  <c r="AG285" i="17"/>
  <c r="E332" i="17"/>
  <c r="E324" i="17"/>
  <c r="F27" i="17"/>
  <c r="F28" i="17"/>
  <c r="H22" i="17"/>
  <c r="H294" i="17"/>
  <c r="G24" i="17"/>
  <c r="G334" i="17"/>
  <c r="G22" i="17"/>
  <c r="G294" i="17"/>
  <c r="AL27" i="17"/>
  <c r="G283" i="17"/>
  <c r="G285" i="17"/>
  <c r="AG118" i="17"/>
  <c r="E96" i="17"/>
  <c r="E92" i="17"/>
  <c r="E95" i="17"/>
  <c r="E91" i="17"/>
  <c r="H285" i="17"/>
  <c r="G196" i="17"/>
  <c r="H196" i="17"/>
  <c r="H76" i="17"/>
  <c r="H334" i="17"/>
  <c r="H28" i="17"/>
  <c r="AN27" i="17"/>
  <c r="AK27" i="17"/>
  <c r="G75" i="17"/>
  <c r="G27" i="17"/>
  <c r="AO75" i="17" l="1"/>
  <c r="AO27" i="17"/>
  <c r="AO118" i="17"/>
  <c r="AO117" i="17" s="1"/>
  <c r="AO20" i="17" s="1"/>
  <c r="AI27" i="17"/>
  <c r="AG20" i="17"/>
  <c r="AK26" i="17"/>
  <c r="AF27" i="17"/>
  <c r="AG117" i="17"/>
  <c r="AH19" i="17"/>
  <c r="AH75" i="17"/>
  <c r="AM26" i="17"/>
  <c r="AH27" i="17"/>
  <c r="AG75" i="17"/>
  <c r="AL26" i="17"/>
  <c r="AG27" i="17"/>
  <c r="H118" i="17"/>
  <c r="H19" i="17"/>
  <c r="H26" i="17"/>
  <c r="G118" i="17"/>
  <c r="AO26" i="17" l="1"/>
  <c r="AO19" i="17" s="1"/>
  <c r="AO18" i="17" s="1"/>
  <c r="AG26" i="17"/>
  <c r="AF19" i="17"/>
  <c r="AG18" i="17"/>
  <c r="AG19" i="17"/>
  <c r="AF20" i="17"/>
  <c r="AF117" i="17"/>
  <c r="AH20" i="17"/>
  <c r="AH117" i="17"/>
  <c r="AF26" i="17"/>
  <c r="AH26" i="17"/>
  <c r="G20" i="17"/>
  <c r="G117" i="17"/>
  <c r="G26" i="17"/>
  <c r="H117" i="17"/>
  <c r="AH18" i="17" l="1"/>
  <c r="AF18" i="17"/>
  <c r="G18" i="17"/>
  <c r="G19" i="17"/>
  <c r="H20" i="17"/>
  <c r="H18" i="17"/>
  <c r="E215" i="17" l="1"/>
  <c r="E220" i="17"/>
  <c r="E222" i="17"/>
  <c r="E223" i="17"/>
  <c r="E224" i="17"/>
  <c r="E225" i="17"/>
  <c r="E227" i="17"/>
  <c r="E228" i="17"/>
  <c r="E229" i="17"/>
  <c r="E230" i="17"/>
  <c r="E231" i="17"/>
  <c r="E232" i="17"/>
  <c r="E261" i="17"/>
  <c r="E262" i="17"/>
  <c r="E263" i="17"/>
  <c r="E267" i="17"/>
  <c r="E268" i="17"/>
  <c r="E269" i="17"/>
  <c r="E270" i="17"/>
  <c r="E271" i="17"/>
  <c r="E272" i="17"/>
  <c r="E146" i="17"/>
  <c r="E147" i="17"/>
  <c r="E148" i="17"/>
  <c r="E149" i="17"/>
  <c r="E150" i="17"/>
  <c r="E175" i="17"/>
  <c r="E186" i="17"/>
  <c r="E187" i="17"/>
  <c r="E188" i="17"/>
  <c r="E189" i="17"/>
  <c r="E190" i="17"/>
  <c r="E191" i="17"/>
  <c r="E193" i="17"/>
  <c r="E194" i="17"/>
  <c r="E109" i="17"/>
  <c r="E110" i="17"/>
  <c r="E111" i="17"/>
  <c r="E112" i="17"/>
  <c r="E108" i="17"/>
  <c r="E340" i="17"/>
  <c r="E335" i="17"/>
  <c r="E221" i="17"/>
  <c r="E264" i="17"/>
  <c r="E265" i="17"/>
  <c r="E266" i="17"/>
  <c r="E316" i="17"/>
  <c r="F333" i="17"/>
  <c r="F337" i="17"/>
  <c r="F338" i="17"/>
  <c r="F339" i="17"/>
  <c r="F25" i="17"/>
  <c r="F34" i="17"/>
  <c r="F35" i="17"/>
  <c r="F42" i="17"/>
  <c r="F43" i="17"/>
  <c r="F63" i="17"/>
  <c r="F64" i="17"/>
  <c r="F65" i="17"/>
  <c r="F66" i="17"/>
  <c r="F67" i="17"/>
  <c r="F68" i="17"/>
  <c r="F69" i="17"/>
  <c r="F70" i="17"/>
  <c r="F71" i="17"/>
  <c r="F72" i="17"/>
  <c r="F73" i="17"/>
  <c r="F74" i="17"/>
  <c r="AD29" i="17"/>
  <c r="AJ29" i="17"/>
  <c r="AE29" i="17" s="1"/>
  <c r="N97" i="17"/>
  <c r="F21" i="17"/>
  <c r="I97" i="17" l="1"/>
  <c r="N75" i="17"/>
  <c r="F295" i="17"/>
  <c r="F286" i="17"/>
  <c r="F199" i="17"/>
  <c r="F131" i="17"/>
  <c r="F192" i="17"/>
  <c r="F310" i="17"/>
  <c r="F300" i="17"/>
  <c r="E218" i="17"/>
  <c r="F218" i="17"/>
  <c r="F203" i="17"/>
  <c r="E314" i="17"/>
  <c r="F314" i="17"/>
  <c r="F304" i="17"/>
  <c r="F244" i="17"/>
  <c r="E226" i="17"/>
  <c r="F226" i="17"/>
  <c r="E217" i="17"/>
  <c r="F217" i="17"/>
  <c r="F204" i="17"/>
  <c r="F114" i="17"/>
  <c r="F311" i="17"/>
  <c r="F306" i="17"/>
  <c r="F297" i="17"/>
  <c r="F289" i="17"/>
  <c r="F256" i="17"/>
  <c r="F250" i="17"/>
  <c r="F234" i="17"/>
  <c r="E219" i="17"/>
  <c r="F219" i="17"/>
  <c r="F214" i="17"/>
  <c r="F113" i="17"/>
  <c r="E315" i="17"/>
  <c r="F315" i="17"/>
  <c r="F305" i="17"/>
  <c r="F296" i="17"/>
  <c r="F288" i="17"/>
  <c r="F255" i="17"/>
  <c r="F241" i="17"/>
  <c r="E116" i="17"/>
  <c r="F116" i="17"/>
  <c r="F309" i="17"/>
  <c r="F299" i="17"/>
  <c r="F254" i="17"/>
  <c r="F201" i="17"/>
  <c r="F115" i="17"/>
  <c r="E317" i="17"/>
  <c r="F317" i="17"/>
  <c r="E313" i="17"/>
  <c r="F313" i="17"/>
  <c r="F307" i="17"/>
  <c r="F303" i="17"/>
  <c r="F298" i="17"/>
  <c r="F290" i="17"/>
  <c r="F260" i="17"/>
  <c r="F253" i="17"/>
  <c r="F243" i="17"/>
  <c r="F235" i="17"/>
  <c r="E216" i="17"/>
  <c r="F216" i="17"/>
  <c r="F23" i="17"/>
  <c r="F118" i="17"/>
  <c r="F283" i="17" l="1"/>
  <c r="F285" i="17"/>
  <c r="F22" i="17"/>
  <c r="F294" i="17"/>
  <c r="F75" i="17"/>
  <c r="F97" i="17"/>
  <c r="F195" i="17"/>
  <c r="F196" i="17"/>
  <c r="F24" i="17"/>
  <c r="F334" i="17"/>
  <c r="F26" i="17" l="1"/>
  <c r="F20" i="17"/>
  <c r="F117" i="17"/>
  <c r="F19" i="17" l="1"/>
  <c r="F18" i="17"/>
  <c r="AJ336" i="17" l="1"/>
  <c r="AE336" i="17" s="1"/>
  <c r="J336" i="17"/>
  <c r="E336" i="17" s="1"/>
  <c r="AJ39" i="17" l="1"/>
  <c r="AE39" i="17" s="1"/>
  <c r="AD32" i="17" l="1"/>
  <c r="AD31" i="17"/>
  <c r="AD30" i="17"/>
  <c r="AD28" i="17" l="1"/>
  <c r="AD27" i="17" s="1"/>
  <c r="AD26" i="17" s="1"/>
  <c r="D28" i="17"/>
  <c r="D36" i="17"/>
  <c r="N36" i="17" l="1"/>
  <c r="I36" i="17" s="1"/>
  <c r="AJ339" i="17" l="1"/>
  <c r="AE339" i="17" s="1"/>
  <c r="AJ338" i="17"/>
  <c r="AE338" i="17" s="1"/>
  <c r="AJ337" i="17"/>
  <c r="AE337" i="17" s="1"/>
  <c r="AJ335" i="17"/>
  <c r="AE335" i="17" s="1"/>
  <c r="AN334" i="17"/>
  <c r="AJ333" i="17"/>
  <c r="AJ312" i="17"/>
  <c r="AE312" i="17" s="1"/>
  <c r="AJ311" i="17"/>
  <c r="AE311" i="17" s="1"/>
  <c r="AJ310" i="17"/>
  <c r="AE310" i="17" s="1"/>
  <c r="AJ309" i="17"/>
  <c r="AE309" i="17" s="1"/>
  <c r="AJ308" i="17"/>
  <c r="AE308" i="17" s="1"/>
  <c r="AJ307" i="17"/>
  <c r="AE307" i="17" s="1"/>
  <c r="AJ306" i="17"/>
  <c r="AE306" i="17" s="1"/>
  <c r="AJ305" i="17"/>
  <c r="AE305" i="17" s="1"/>
  <c r="AJ304" i="17"/>
  <c r="AE304" i="17" s="1"/>
  <c r="AJ303" i="17"/>
  <c r="AE303" i="17" s="1"/>
  <c r="AJ302" i="17"/>
  <c r="AE302" i="17" s="1"/>
  <c r="AJ301" i="17"/>
  <c r="AE301" i="17" s="1"/>
  <c r="AJ300" i="17"/>
  <c r="AE300" i="17" s="1"/>
  <c r="AJ299" i="17"/>
  <c r="AE299" i="17" s="1"/>
  <c r="AJ298" i="17"/>
  <c r="AE298" i="17" s="1"/>
  <c r="AJ297" i="17"/>
  <c r="AE297" i="17" s="1"/>
  <c r="AJ296" i="17"/>
  <c r="AE296" i="17" s="1"/>
  <c r="AJ295" i="17"/>
  <c r="AE295" i="17" s="1"/>
  <c r="AN294" i="17"/>
  <c r="AJ293" i="17"/>
  <c r="AE293" i="17" s="1"/>
  <c r="AJ292" i="17"/>
  <c r="AE292" i="17" s="1"/>
  <c r="AJ291" i="17"/>
  <c r="AJ290" i="17"/>
  <c r="AE290" i="17" s="1"/>
  <c r="AJ289" i="17"/>
  <c r="AE289" i="17" s="1"/>
  <c r="AJ288" i="17"/>
  <c r="AE288" i="17" s="1"/>
  <c r="AJ287" i="17"/>
  <c r="AE287" i="17" s="1"/>
  <c r="AJ286" i="17"/>
  <c r="AE286" i="17" s="1"/>
  <c r="AN285" i="17"/>
  <c r="AI285" i="17" s="1"/>
  <c r="AJ284" i="17"/>
  <c r="AE284" i="17" s="1"/>
  <c r="AJ283" i="17"/>
  <c r="AE283" i="17" s="1"/>
  <c r="AJ282" i="17"/>
  <c r="AE282" i="17" s="1"/>
  <c r="AJ281" i="17"/>
  <c r="AE281" i="17" s="1"/>
  <c r="AJ280" i="17"/>
  <c r="AE280" i="17" s="1"/>
  <c r="AJ279" i="17"/>
  <c r="AE279" i="17" s="1"/>
  <c r="AJ278" i="17"/>
  <c r="AE278" i="17" s="1"/>
  <c r="AJ277" i="17"/>
  <c r="AE277" i="17" s="1"/>
  <c r="AJ276" i="17"/>
  <c r="AE276" i="17" s="1"/>
  <c r="AJ275" i="17"/>
  <c r="AE275" i="17" s="1"/>
  <c r="AJ274" i="17"/>
  <c r="AE274" i="17" s="1"/>
  <c r="AJ273" i="17"/>
  <c r="AE273" i="17" s="1"/>
  <c r="AJ260" i="17"/>
  <c r="AE260" i="17" s="1"/>
  <c r="AJ259" i="17"/>
  <c r="AE259" i="17" s="1"/>
  <c r="AJ258" i="17"/>
  <c r="AE258" i="17" s="1"/>
  <c r="AJ257" i="17"/>
  <c r="AE257" i="17" s="1"/>
  <c r="AJ256" i="17"/>
  <c r="AE256" i="17" s="1"/>
  <c r="AJ255" i="17"/>
  <c r="AE255" i="17" s="1"/>
  <c r="AJ254" i="17"/>
  <c r="AE254" i="17" s="1"/>
  <c r="AJ253" i="17"/>
  <c r="AE253" i="17" s="1"/>
  <c r="AJ252" i="17"/>
  <c r="AE252" i="17" s="1"/>
  <c r="AJ251" i="17"/>
  <c r="AE251" i="17" s="1"/>
  <c r="AJ250" i="17"/>
  <c r="AE250" i="17" s="1"/>
  <c r="AJ249" i="17"/>
  <c r="AE249" i="17" s="1"/>
  <c r="AJ248" i="17"/>
  <c r="AE248" i="17" s="1"/>
  <c r="AJ247" i="17"/>
  <c r="AE247" i="17" s="1"/>
  <c r="AJ246" i="17"/>
  <c r="AE246" i="17" s="1"/>
  <c r="AJ245" i="17"/>
  <c r="AE245" i="17" s="1"/>
  <c r="AJ244" i="17"/>
  <c r="AE244" i="17" s="1"/>
  <c r="AJ243" i="17"/>
  <c r="AE243" i="17" s="1"/>
  <c r="AJ242" i="17"/>
  <c r="AE242" i="17" s="1"/>
  <c r="AJ241" i="17"/>
  <c r="AE241" i="17" s="1"/>
  <c r="AJ240" i="17"/>
  <c r="AE240" i="17" s="1"/>
  <c r="AJ239" i="17"/>
  <c r="AE239" i="17" s="1"/>
  <c r="AJ238" i="17"/>
  <c r="AE238" i="17" s="1"/>
  <c r="AJ237" i="17"/>
  <c r="AE237" i="17" s="1"/>
  <c r="AJ236" i="17"/>
  <c r="AE236" i="17" s="1"/>
  <c r="AJ235" i="17"/>
  <c r="AE235" i="17" s="1"/>
  <c r="AJ234" i="17"/>
  <c r="AE234" i="17" s="1"/>
  <c r="AJ233" i="17"/>
  <c r="AE233" i="17" s="1"/>
  <c r="AJ214" i="17"/>
  <c r="AE214" i="17" s="1"/>
  <c r="AJ213" i="17"/>
  <c r="AE213" i="17" s="1"/>
  <c r="AJ212" i="17"/>
  <c r="AE212" i="17" s="1"/>
  <c r="AJ211" i="17"/>
  <c r="AE211" i="17" s="1"/>
  <c r="AJ210" i="17"/>
  <c r="AE210" i="17" s="1"/>
  <c r="AJ209" i="17"/>
  <c r="AE209" i="17" s="1"/>
  <c r="AJ208" i="17"/>
  <c r="AE208" i="17" s="1"/>
  <c r="AJ207" i="17"/>
  <c r="AE207" i="17" s="1"/>
  <c r="AJ206" i="17"/>
  <c r="AE206" i="17" s="1"/>
  <c r="AJ205" i="17"/>
  <c r="AE205" i="17" s="1"/>
  <c r="AJ204" i="17"/>
  <c r="AE204" i="17" s="1"/>
  <c r="AJ203" i="17"/>
  <c r="AE203" i="17" s="1"/>
  <c r="AJ202" i="17"/>
  <c r="AE202" i="17" s="1"/>
  <c r="AJ201" i="17"/>
  <c r="AE201" i="17" s="1"/>
  <c r="AJ200" i="17"/>
  <c r="AE200" i="17" s="1"/>
  <c r="AJ199" i="17"/>
  <c r="AE199" i="17" s="1"/>
  <c r="AJ198" i="17"/>
  <c r="AE198" i="17" s="1"/>
  <c r="AJ197" i="17"/>
  <c r="AE197" i="17" s="1"/>
  <c r="AN196" i="17"/>
  <c r="AJ192" i="17"/>
  <c r="AE192" i="17" s="1"/>
  <c r="AJ185" i="17"/>
  <c r="AE185" i="17" s="1"/>
  <c r="AJ184" i="17"/>
  <c r="AE184" i="17" s="1"/>
  <c r="AJ183" i="17"/>
  <c r="AE183" i="17" s="1"/>
  <c r="AJ182" i="17"/>
  <c r="AE182" i="17" s="1"/>
  <c r="AJ181" i="17"/>
  <c r="AE181" i="17" s="1"/>
  <c r="AJ180" i="17"/>
  <c r="AE180" i="17" s="1"/>
  <c r="AJ179" i="17"/>
  <c r="AE179" i="17" s="1"/>
  <c r="AJ178" i="17"/>
  <c r="AE178" i="17" s="1"/>
  <c r="AJ177" i="17"/>
  <c r="AE177" i="17" s="1"/>
  <c r="AJ176" i="17"/>
  <c r="AE176" i="17" s="1"/>
  <c r="AJ174" i="17"/>
  <c r="AE174" i="17" s="1"/>
  <c r="AJ173" i="17"/>
  <c r="AE173" i="17" s="1"/>
  <c r="AJ172" i="17"/>
  <c r="AE172" i="17" s="1"/>
  <c r="AJ171" i="17"/>
  <c r="AE171" i="17" s="1"/>
  <c r="AJ170" i="17"/>
  <c r="AE170" i="17" s="1"/>
  <c r="AJ169" i="17"/>
  <c r="AE169" i="17" s="1"/>
  <c r="AJ168" i="17"/>
  <c r="AE168" i="17" s="1"/>
  <c r="AJ167" i="17"/>
  <c r="AE167" i="17" s="1"/>
  <c r="AJ166" i="17"/>
  <c r="AE166" i="17" s="1"/>
  <c r="AJ165" i="17"/>
  <c r="AE165" i="17" s="1"/>
  <c r="AJ164" i="17"/>
  <c r="AE164" i="17" s="1"/>
  <c r="AJ163" i="17"/>
  <c r="AE163" i="17" s="1"/>
  <c r="AJ162" i="17"/>
  <c r="AE162" i="17" s="1"/>
  <c r="AJ161" i="17"/>
  <c r="AE161" i="17" s="1"/>
  <c r="AJ160" i="17"/>
  <c r="AE160" i="17" s="1"/>
  <c r="AJ159" i="17"/>
  <c r="AE159" i="17" s="1"/>
  <c r="AJ158" i="17"/>
  <c r="AE158" i="17" s="1"/>
  <c r="AJ157" i="17"/>
  <c r="AE157" i="17" s="1"/>
  <c r="AJ156" i="17"/>
  <c r="AE156" i="17" s="1"/>
  <c r="AJ155" i="17"/>
  <c r="AE155" i="17" s="1"/>
  <c r="AJ154" i="17"/>
  <c r="AE154" i="17" s="1"/>
  <c r="AJ153" i="17"/>
  <c r="AE153" i="17" s="1"/>
  <c r="AJ152" i="17"/>
  <c r="AE152" i="17" s="1"/>
  <c r="AJ151" i="17"/>
  <c r="AE151" i="17" s="1"/>
  <c r="AJ145" i="17"/>
  <c r="AE145" i="17" s="1"/>
  <c r="AJ144" i="17"/>
  <c r="AE144" i="17" s="1"/>
  <c r="AJ143" i="17"/>
  <c r="AE143" i="17" s="1"/>
  <c r="AJ142" i="17"/>
  <c r="AE142" i="17" s="1"/>
  <c r="AJ141" i="17"/>
  <c r="AE141" i="17" s="1"/>
  <c r="AJ140" i="17"/>
  <c r="AE140" i="17" s="1"/>
  <c r="AJ139" i="17"/>
  <c r="AE139" i="17" s="1"/>
  <c r="AJ138" i="17"/>
  <c r="AE138" i="17" s="1"/>
  <c r="AJ137" i="17"/>
  <c r="AE137" i="17" s="1"/>
  <c r="AJ136" i="17"/>
  <c r="AE136" i="17" s="1"/>
  <c r="AJ135" i="17"/>
  <c r="AE135" i="17" s="1"/>
  <c r="AJ134" i="17"/>
  <c r="AE134" i="17" s="1"/>
  <c r="AJ133" i="17"/>
  <c r="AE133" i="17" s="1"/>
  <c r="AJ132" i="17"/>
  <c r="AE132" i="17" s="1"/>
  <c r="AN131" i="17"/>
  <c r="AI131" i="17" s="1"/>
  <c r="AJ130" i="17"/>
  <c r="AE130" i="17" s="1"/>
  <c r="AJ129" i="17"/>
  <c r="AE129" i="17" s="1"/>
  <c r="AJ128" i="17"/>
  <c r="AE128" i="17" s="1"/>
  <c r="AJ127" i="17"/>
  <c r="AE127" i="17" s="1"/>
  <c r="AJ126" i="17"/>
  <c r="AE126" i="17" s="1"/>
  <c r="AJ125" i="17"/>
  <c r="AE125" i="17" s="1"/>
  <c r="AJ124" i="17"/>
  <c r="AE124" i="17" s="1"/>
  <c r="AJ123" i="17"/>
  <c r="AE123" i="17" s="1"/>
  <c r="AJ122" i="17"/>
  <c r="AE122" i="17" s="1"/>
  <c r="AJ121" i="17"/>
  <c r="AE121" i="17" s="1"/>
  <c r="AJ120" i="17"/>
  <c r="AE120" i="17" s="1"/>
  <c r="AN119" i="17"/>
  <c r="AI119" i="17" s="1"/>
  <c r="AJ115" i="17"/>
  <c r="AE115" i="17" s="1"/>
  <c r="AJ114" i="17"/>
  <c r="AE114" i="17" s="1"/>
  <c r="AJ113" i="17"/>
  <c r="AE113" i="17" s="1"/>
  <c r="AJ107" i="17"/>
  <c r="AE107" i="17" s="1"/>
  <c r="AJ106" i="17"/>
  <c r="AE106" i="17" s="1"/>
  <c r="AJ105" i="17"/>
  <c r="AE105" i="17" s="1"/>
  <c r="AJ104" i="17"/>
  <c r="AE104" i="17" s="1"/>
  <c r="AJ103" i="17"/>
  <c r="AE103" i="17" s="1"/>
  <c r="AJ102" i="17"/>
  <c r="AE102" i="17" s="1"/>
  <c r="AJ101" i="17"/>
  <c r="AE101" i="17" s="1"/>
  <c r="AJ100" i="17"/>
  <c r="AE100" i="17" s="1"/>
  <c r="AJ99" i="17"/>
  <c r="AE99" i="17" s="1"/>
  <c r="AJ98" i="17"/>
  <c r="AE98" i="17" s="1"/>
  <c r="AN97" i="17"/>
  <c r="AI97" i="17" s="1"/>
  <c r="AJ90" i="17"/>
  <c r="AE90" i="17" s="1"/>
  <c r="AJ89" i="17"/>
  <c r="AE89" i="17" s="1"/>
  <c r="AJ88" i="17"/>
  <c r="AE88" i="17" s="1"/>
  <c r="AJ87" i="17"/>
  <c r="AE87" i="17" s="1"/>
  <c r="AJ86" i="17"/>
  <c r="AE86" i="17" s="1"/>
  <c r="AJ85" i="17"/>
  <c r="AE85" i="17" s="1"/>
  <c r="AJ84" i="17"/>
  <c r="AE84" i="17" s="1"/>
  <c r="AJ83" i="17"/>
  <c r="AE83" i="17" s="1"/>
  <c r="AJ82" i="17"/>
  <c r="AE82" i="17" s="1"/>
  <c r="AJ81" i="17"/>
  <c r="AE81" i="17" s="1"/>
  <c r="AJ80" i="17"/>
  <c r="AE80" i="17" s="1"/>
  <c r="AJ79" i="17"/>
  <c r="AE79" i="17" s="1"/>
  <c r="AJ78" i="17"/>
  <c r="AE78" i="17" s="1"/>
  <c r="AJ77" i="17"/>
  <c r="AE77" i="17" s="1"/>
  <c r="AN76" i="17"/>
  <c r="AI76" i="17" s="1"/>
  <c r="AJ74" i="17"/>
  <c r="AE74" i="17" s="1"/>
  <c r="AJ73" i="17"/>
  <c r="AE73" i="17" s="1"/>
  <c r="AJ72" i="17"/>
  <c r="AE72" i="17" s="1"/>
  <c r="AJ71" i="17"/>
  <c r="AE71" i="17" s="1"/>
  <c r="AJ70" i="17"/>
  <c r="AE70" i="17" s="1"/>
  <c r="AJ69" i="17"/>
  <c r="AE69" i="17" s="1"/>
  <c r="AJ68" i="17"/>
  <c r="AE68" i="17" s="1"/>
  <c r="AJ67" i="17"/>
  <c r="AE67" i="17" s="1"/>
  <c r="AJ66" i="17"/>
  <c r="AE66" i="17" s="1"/>
  <c r="AJ65" i="17"/>
  <c r="AE65" i="17" s="1"/>
  <c r="AJ64" i="17"/>
  <c r="AE64" i="17" s="1"/>
  <c r="AJ63" i="17"/>
  <c r="AE63" i="17" s="1"/>
  <c r="AJ51" i="17"/>
  <c r="AE51" i="17" s="1"/>
  <c r="AJ50" i="17"/>
  <c r="AE50" i="17" s="1"/>
  <c r="AJ49" i="17"/>
  <c r="AE49" i="17" s="1"/>
  <c r="AJ48" i="17"/>
  <c r="AE48" i="17" s="1"/>
  <c r="AJ47" i="17"/>
  <c r="AE47" i="17" s="1"/>
  <c r="AJ46" i="17"/>
  <c r="AE46" i="17" s="1"/>
  <c r="AJ45" i="17"/>
  <c r="AE45" i="17" s="1"/>
  <c r="AJ41" i="17"/>
  <c r="AE41" i="17" s="1"/>
  <c r="AJ40" i="17"/>
  <c r="AE40" i="17" s="1"/>
  <c r="AJ38" i="17"/>
  <c r="AE38" i="17" s="1"/>
  <c r="AJ37" i="17"/>
  <c r="AJ33" i="17"/>
  <c r="AE33" i="17" s="1"/>
  <c r="AJ32" i="17"/>
  <c r="AE32" i="17" s="1"/>
  <c r="AJ31" i="17"/>
  <c r="AE31" i="17" s="1"/>
  <c r="AJ30" i="17"/>
  <c r="AE30" i="17" s="1"/>
  <c r="J25" i="17"/>
  <c r="E25" i="17" s="1"/>
  <c r="J29" i="17"/>
  <c r="E29" i="17" s="1"/>
  <c r="J30" i="17"/>
  <c r="E30" i="17" s="1"/>
  <c r="J31" i="17"/>
  <c r="E31" i="17" s="1"/>
  <c r="J32" i="17"/>
  <c r="E32" i="17" s="1"/>
  <c r="J33" i="17"/>
  <c r="E33" i="17" s="1"/>
  <c r="J34" i="17"/>
  <c r="E34" i="17" s="1"/>
  <c r="J35" i="17"/>
  <c r="E35" i="17" s="1"/>
  <c r="J37" i="17"/>
  <c r="E37" i="17" s="1"/>
  <c r="J38" i="17"/>
  <c r="E38" i="17" s="1"/>
  <c r="J39" i="17"/>
  <c r="E39" i="17" s="1"/>
  <c r="J40" i="17"/>
  <c r="E40" i="17" s="1"/>
  <c r="J41" i="17"/>
  <c r="E41" i="17" s="1"/>
  <c r="J42" i="17"/>
  <c r="E42" i="17" s="1"/>
  <c r="J43" i="17"/>
  <c r="E43" i="17" s="1"/>
  <c r="J45" i="17"/>
  <c r="E45" i="17" s="1"/>
  <c r="J46" i="17"/>
  <c r="E46" i="17" s="1"/>
  <c r="J47" i="17"/>
  <c r="E47" i="17" s="1"/>
  <c r="J48" i="17"/>
  <c r="E48" i="17" s="1"/>
  <c r="J49" i="17"/>
  <c r="E49" i="17" s="1"/>
  <c r="J50" i="17"/>
  <c r="E50" i="17" s="1"/>
  <c r="J51" i="17"/>
  <c r="E51" i="17" s="1"/>
  <c r="J63" i="17"/>
  <c r="E63" i="17" s="1"/>
  <c r="J64" i="17"/>
  <c r="E64" i="17" s="1"/>
  <c r="J65" i="17"/>
  <c r="E65" i="17" s="1"/>
  <c r="J66" i="17"/>
  <c r="E66" i="17" s="1"/>
  <c r="J67" i="17"/>
  <c r="E67" i="17" s="1"/>
  <c r="J68" i="17"/>
  <c r="E68" i="17" s="1"/>
  <c r="J69" i="17"/>
  <c r="E69" i="17" s="1"/>
  <c r="J70" i="17"/>
  <c r="E70" i="17" s="1"/>
  <c r="J71" i="17"/>
  <c r="E71" i="17" s="1"/>
  <c r="J72" i="17"/>
  <c r="E72" i="17" s="1"/>
  <c r="J73" i="17"/>
  <c r="E73" i="17" s="1"/>
  <c r="J74" i="17"/>
  <c r="E74" i="17" s="1"/>
  <c r="J77" i="17"/>
  <c r="J78" i="17"/>
  <c r="E78" i="17" s="1"/>
  <c r="J79" i="17"/>
  <c r="E79" i="17" s="1"/>
  <c r="J80" i="17"/>
  <c r="E80" i="17" s="1"/>
  <c r="J81" i="17"/>
  <c r="E81" i="17" s="1"/>
  <c r="J82" i="17"/>
  <c r="E82" i="17" s="1"/>
  <c r="J83" i="17"/>
  <c r="E83" i="17" s="1"/>
  <c r="J84" i="17"/>
  <c r="E84" i="17" s="1"/>
  <c r="J85" i="17"/>
  <c r="E85" i="17" s="1"/>
  <c r="J86" i="17"/>
  <c r="E86" i="17" s="1"/>
  <c r="J87" i="17"/>
  <c r="E87" i="17" s="1"/>
  <c r="J88" i="17"/>
  <c r="E88" i="17" s="1"/>
  <c r="J89" i="17"/>
  <c r="E89" i="17" s="1"/>
  <c r="J90" i="17"/>
  <c r="E90" i="17" s="1"/>
  <c r="J98" i="17"/>
  <c r="E98" i="17" s="1"/>
  <c r="J99" i="17"/>
  <c r="E99" i="17" s="1"/>
  <c r="J100" i="17"/>
  <c r="E100" i="17" s="1"/>
  <c r="J101" i="17"/>
  <c r="E101" i="17" s="1"/>
  <c r="J102" i="17"/>
  <c r="E102" i="17" s="1"/>
  <c r="J103" i="17"/>
  <c r="E103" i="17" s="1"/>
  <c r="J104" i="17"/>
  <c r="E104" i="17" s="1"/>
  <c r="J105" i="17"/>
  <c r="E105" i="17" s="1"/>
  <c r="J106" i="17"/>
  <c r="E106" i="17" s="1"/>
  <c r="J107" i="17"/>
  <c r="E107" i="17" s="1"/>
  <c r="J113" i="17"/>
  <c r="E113" i="17" s="1"/>
  <c r="J114" i="17"/>
  <c r="E114" i="17" s="1"/>
  <c r="J115" i="17"/>
  <c r="E115" i="17" s="1"/>
  <c r="J120" i="17"/>
  <c r="E120" i="17" s="1"/>
  <c r="J121" i="17"/>
  <c r="E121" i="17" s="1"/>
  <c r="J122" i="17"/>
  <c r="E122" i="17" s="1"/>
  <c r="J123" i="17"/>
  <c r="E123" i="17" s="1"/>
  <c r="J124" i="17"/>
  <c r="E124" i="17" s="1"/>
  <c r="J125" i="17"/>
  <c r="E125" i="17" s="1"/>
  <c r="J126" i="17"/>
  <c r="E126" i="17" s="1"/>
  <c r="J127" i="17"/>
  <c r="E127" i="17" s="1"/>
  <c r="J128" i="17"/>
  <c r="E128" i="17" s="1"/>
  <c r="J129" i="17"/>
  <c r="E129" i="17" s="1"/>
  <c r="J130" i="17"/>
  <c r="E130" i="17" s="1"/>
  <c r="J132" i="17"/>
  <c r="E132" i="17" s="1"/>
  <c r="J133" i="17"/>
  <c r="E133" i="17" s="1"/>
  <c r="J134" i="17"/>
  <c r="E134" i="17" s="1"/>
  <c r="J135" i="17"/>
  <c r="E135" i="17" s="1"/>
  <c r="J136" i="17"/>
  <c r="E136" i="17" s="1"/>
  <c r="J137" i="17"/>
  <c r="E137" i="17" s="1"/>
  <c r="J138" i="17"/>
  <c r="E138" i="17" s="1"/>
  <c r="J139" i="17"/>
  <c r="E139" i="17" s="1"/>
  <c r="J140" i="17"/>
  <c r="E140" i="17" s="1"/>
  <c r="J141" i="17"/>
  <c r="E141" i="17" s="1"/>
  <c r="J142" i="17"/>
  <c r="E142" i="17" s="1"/>
  <c r="J143" i="17"/>
  <c r="E143" i="17" s="1"/>
  <c r="J144" i="17"/>
  <c r="E144" i="17" s="1"/>
  <c r="J145" i="17"/>
  <c r="E145" i="17" s="1"/>
  <c r="J151" i="17"/>
  <c r="E151" i="17" s="1"/>
  <c r="J152" i="17"/>
  <c r="E152" i="17" s="1"/>
  <c r="J153" i="17"/>
  <c r="E153" i="17" s="1"/>
  <c r="J154" i="17"/>
  <c r="E154" i="17" s="1"/>
  <c r="J155" i="17"/>
  <c r="E155" i="17" s="1"/>
  <c r="J156" i="17"/>
  <c r="E156" i="17" s="1"/>
  <c r="J157" i="17"/>
  <c r="E157" i="17" s="1"/>
  <c r="J158" i="17"/>
  <c r="E158" i="17" s="1"/>
  <c r="J159" i="17"/>
  <c r="E159" i="17" s="1"/>
  <c r="J160" i="17"/>
  <c r="E160" i="17" s="1"/>
  <c r="J161" i="17"/>
  <c r="E161" i="17" s="1"/>
  <c r="J162" i="17"/>
  <c r="E162" i="17" s="1"/>
  <c r="J163" i="17"/>
  <c r="E163" i="17" s="1"/>
  <c r="J164" i="17"/>
  <c r="E164" i="17" s="1"/>
  <c r="J165" i="17"/>
  <c r="E165" i="17" s="1"/>
  <c r="J166" i="17"/>
  <c r="E166" i="17" s="1"/>
  <c r="J167" i="17"/>
  <c r="E167" i="17" s="1"/>
  <c r="J168" i="17"/>
  <c r="E168" i="17" s="1"/>
  <c r="J169" i="17"/>
  <c r="E169" i="17" s="1"/>
  <c r="J170" i="17"/>
  <c r="E170" i="17" s="1"/>
  <c r="J171" i="17"/>
  <c r="E171" i="17" s="1"/>
  <c r="J172" i="17"/>
  <c r="E172" i="17" s="1"/>
  <c r="J173" i="17"/>
  <c r="E173" i="17" s="1"/>
  <c r="J174" i="17"/>
  <c r="E174" i="17" s="1"/>
  <c r="J176" i="17"/>
  <c r="E176" i="17" s="1"/>
  <c r="J177" i="17"/>
  <c r="E177" i="17" s="1"/>
  <c r="J178" i="17"/>
  <c r="E178" i="17" s="1"/>
  <c r="J179" i="17"/>
  <c r="E179" i="17" s="1"/>
  <c r="J180" i="17"/>
  <c r="E180" i="17" s="1"/>
  <c r="J181" i="17"/>
  <c r="E181" i="17" s="1"/>
  <c r="J182" i="17"/>
  <c r="E182" i="17" s="1"/>
  <c r="J183" i="17"/>
  <c r="E183" i="17" s="1"/>
  <c r="J184" i="17"/>
  <c r="E184" i="17" s="1"/>
  <c r="J185" i="17"/>
  <c r="E185" i="17" s="1"/>
  <c r="J192" i="17"/>
  <c r="E192" i="17" s="1"/>
  <c r="J197" i="17"/>
  <c r="J198" i="17"/>
  <c r="E198" i="17" s="1"/>
  <c r="J199" i="17"/>
  <c r="E199" i="17" s="1"/>
  <c r="J200" i="17"/>
  <c r="E200" i="17" s="1"/>
  <c r="J201" i="17"/>
  <c r="E201" i="17" s="1"/>
  <c r="J202" i="17"/>
  <c r="E202" i="17" s="1"/>
  <c r="J203" i="17"/>
  <c r="E203" i="17" s="1"/>
  <c r="J204" i="17"/>
  <c r="E204" i="17" s="1"/>
  <c r="J205" i="17"/>
  <c r="E205" i="17" s="1"/>
  <c r="J206" i="17"/>
  <c r="E206" i="17" s="1"/>
  <c r="J207" i="17"/>
  <c r="E207" i="17" s="1"/>
  <c r="J208" i="17"/>
  <c r="E208" i="17" s="1"/>
  <c r="J209" i="17"/>
  <c r="E209" i="17" s="1"/>
  <c r="J210" i="17"/>
  <c r="E210" i="17" s="1"/>
  <c r="J211" i="17"/>
  <c r="E211" i="17" s="1"/>
  <c r="J212" i="17"/>
  <c r="E212" i="17" s="1"/>
  <c r="J213" i="17"/>
  <c r="E213" i="17" s="1"/>
  <c r="J214" i="17"/>
  <c r="E214" i="17" s="1"/>
  <c r="J233" i="17"/>
  <c r="E233" i="17" s="1"/>
  <c r="J234" i="17"/>
  <c r="E234" i="17" s="1"/>
  <c r="J235" i="17"/>
  <c r="E235" i="17" s="1"/>
  <c r="J236" i="17"/>
  <c r="E236" i="17" s="1"/>
  <c r="J237" i="17"/>
  <c r="E237" i="17" s="1"/>
  <c r="J238" i="17"/>
  <c r="E238" i="17" s="1"/>
  <c r="J239" i="17"/>
  <c r="E239" i="17" s="1"/>
  <c r="J240" i="17"/>
  <c r="E240" i="17" s="1"/>
  <c r="J241" i="17"/>
  <c r="E241" i="17" s="1"/>
  <c r="J242" i="17"/>
  <c r="E242" i="17" s="1"/>
  <c r="J243" i="17"/>
  <c r="E243" i="17" s="1"/>
  <c r="J244" i="17"/>
  <c r="E244" i="17" s="1"/>
  <c r="J245" i="17"/>
  <c r="E245" i="17" s="1"/>
  <c r="J246" i="17"/>
  <c r="E246" i="17" s="1"/>
  <c r="J247" i="17"/>
  <c r="E247" i="17" s="1"/>
  <c r="J248" i="17"/>
  <c r="E248" i="17" s="1"/>
  <c r="J249" i="17"/>
  <c r="E249" i="17" s="1"/>
  <c r="J250" i="17"/>
  <c r="E250" i="17" s="1"/>
  <c r="J251" i="17"/>
  <c r="E251" i="17" s="1"/>
  <c r="J252" i="17"/>
  <c r="E252" i="17" s="1"/>
  <c r="J253" i="17"/>
  <c r="E253" i="17" s="1"/>
  <c r="J254" i="17"/>
  <c r="E254" i="17" s="1"/>
  <c r="J255" i="17"/>
  <c r="E255" i="17" s="1"/>
  <c r="J256" i="17"/>
  <c r="E256" i="17" s="1"/>
  <c r="J257" i="17"/>
  <c r="E257" i="17" s="1"/>
  <c r="J258" i="17"/>
  <c r="E258" i="17" s="1"/>
  <c r="J259" i="17"/>
  <c r="E259" i="17" s="1"/>
  <c r="J260" i="17"/>
  <c r="E260" i="17" s="1"/>
  <c r="J273" i="17"/>
  <c r="E273" i="17" s="1"/>
  <c r="J274" i="17"/>
  <c r="E274" i="17" s="1"/>
  <c r="J275" i="17"/>
  <c r="E275" i="17" s="1"/>
  <c r="J276" i="17"/>
  <c r="E276" i="17" s="1"/>
  <c r="J277" i="17"/>
  <c r="E277" i="17" s="1"/>
  <c r="J278" i="17"/>
  <c r="E278" i="17" s="1"/>
  <c r="J279" i="17"/>
  <c r="E279" i="17" s="1"/>
  <c r="J280" i="17"/>
  <c r="E280" i="17" s="1"/>
  <c r="J281" i="17"/>
  <c r="E281" i="17" s="1"/>
  <c r="J282" i="17"/>
  <c r="E282" i="17" s="1"/>
  <c r="J283" i="17"/>
  <c r="E283" i="17" s="1"/>
  <c r="J284" i="17"/>
  <c r="E284" i="17" s="1"/>
  <c r="J286" i="17"/>
  <c r="E286" i="17" s="1"/>
  <c r="J287" i="17"/>
  <c r="E287" i="17" s="1"/>
  <c r="J288" i="17"/>
  <c r="E288" i="17" s="1"/>
  <c r="J289" i="17"/>
  <c r="E289" i="17" s="1"/>
  <c r="J290" i="17"/>
  <c r="E290" i="17" s="1"/>
  <c r="J291" i="17"/>
  <c r="E291" i="17" s="1"/>
  <c r="J292" i="17"/>
  <c r="E292" i="17" s="1"/>
  <c r="J293" i="17"/>
  <c r="E293" i="17" s="1"/>
  <c r="J295" i="17"/>
  <c r="J296" i="17"/>
  <c r="E296" i="17" s="1"/>
  <c r="J297" i="17"/>
  <c r="E297" i="17" s="1"/>
  <c r="J298" i="17"/>
  <c r="E298" i="17" s="1"/>
  <c r="J299" i="17"/>
  <c r="E299" i="17" s="1"/>
  <c r="J300" i="17"/>
  <c r="E300" i="17" s="1"/>
  <c r="J301" i="17"/>
  <c r="E301" i="17" s="1"/>
  <c r="J302" i="17"/>
  <c r="E302" i="17" s="1"/>
  <c r="J303" i="17"/>
  <c r="E303" i="17" s="1"/>
  <c r="J304" i="17"/>
  <c r="E304" i="17" s="1"/>
  <c r="J305" i="17"/>
  <c r="E305" i="17" s="1"/>
  <c r="J306" i="17"/>
  <c r="E306" i="17" s="1"/>
  <c r="J307" i="17"/>
  <c r="E307" i="17" s="1"/>
  <c r="J308" i="17"/>
  <c r="E308" i="17" s="1"/>
  <c r="J309" i="17"/>
  <c r="E309" i="17" s="1"/>
  <c r="J310" i="17"/>
  <c r="E310" i="17" s="1"/>
  <c r="J311" i="17"/>
  <c r="E311" i="17" s="1"/>
  <c r="J312" i="17"/>
  <c r="E312" i="17" s="1"/>
  <c r="J333" i="17"/>
  <c r="E333" i="17" s="1"/>
  <c r="J337" i="17"/>
  <c r="E337" i="17" s="1"/>
  <c r="J338" i="17"/>
  <c r="E338" i="17" s="1"/>
  <c r="J339" i="17"/>
  <c r="E339" i="17" s="1"/>
  <c r="N334" i="17"/>
  <c r="N285" i="17"/>
  <c r="I285" i="17" s="1"/>
  <c r="N131" i="17"/>
  <c r="I131" i="17" s="1"/>
  <c r="N119" i="17"/>
  <c r="I76" i="17"/>
  <c r="N44" i="17"/>
  <c r="I44" i="17" s="1"/>
  <c r="N28" i="17"/>
  <c r="I28" i="17" s="1"/>
  <c r="N23" i="17"/>
  <c r="I23" i="17" s="1"/>
  <c r="N21" i="17"/>
  <c r="AE37" i="17" l="1"/>
  <c r="AJ36" i="17"/>
  <c r="AE36" i="17" s="1"/>
  <c r="E295" i="17"/>
  <c r="J294" i="17"/>
  <c r="J22" i="17" s="1"/>
  <c r="E197" i="17"/>
  <c r="J196" i="17"/>
  <c r="J195" i="17" s="1"/>
  <c r="E77" i="17"/>
  <c r="J76" i="17"/>
  <c r="E76" i="17" s="1"/>
  <c r="AJ21" i="17"/>
  <c r="AE21" i="17" s="1"/>
  <c r="AE291" i="17"/>
  <c r="AJ23" i="17"/>
  <c r="AE23" i="17" s="1"/>
  <c r="AE333" i="17"/>
  <c r="AN195" i="17"/>
  <c r="AI195" i="17" s="1"/>
  <c r="AI196" i="17"/>
  <c r="AN22" i="17"/>
  <c r="AI22" i="17" s="1"/>
  <c r="AI294" i="17"/>
  <c r="AN24" i="17"/>
  <c r="AI24" i="17" s="1"/>
  <c r="AI334" i="17"/>
  <c r="N24" i="17"/>
  <c r="I24" i="17" s="1"/>
  <c r="I334" i="17"/>
  <c r="I195" i="17"/>
  <c r="I196" i="17"/>
  <c r="J119" i="17"/>
  <c r="E119" i="17" s="1"/>
  <c r="I119" i="17"/>
  <c r="I22" i="17"/>
  <c r="I294" i="17"/>
  <c r="J21" i="17"/>
  <c r="E21" i="17" s="1"/>
  <c r="I21" i="17"/>
  <c r="AJ28" i="17"/>
  <c r="AJ44" i="17"/>
  <c r="AE44" i="17" s="1"/>
  <c r="J23" i="17"/>
  <c r="E23" i="17" s="1"/>
  <c r="J97" i="17"/>
  <c r="E97" i="17" s="1"/>
  <c r="J285" i="17"/>
  <c r="E285" i="17" s="1"/>
  <c r="AN75" i="17"/>
  <c r="AJ285" i="17"/>
  <c r="AE285" i="17" s="1"/>
  <c r="AJ76" i="17"/>
  <c r="AE76" i="17" s="1"/>
  <c r="N118" i="17"/>
  <c r="N117" i="17" s="1"/>
  <c r="N20" i="17" s="1"/>
  <c r="AJ294" i="17"/>
  <c r="AJ119" i="17"/>
  <c r="AE119" i="17" s="1"/>
  <c r="AJ97" i="17"/>
  <c r="AE97" i="17" s="1"/>
  <c r="AJ131" i="17"/>
  <c r="AE131" i="17" s="1"/>
  <c r="J44" i="17"/>
  <c r="E44" i="17" s="1"/>
  <c r="J36" i="17"/>
  <c r="E36" i="17" s="1"/>
  <c r="J28" i="17"/>
  <c r="E28" i="17" s="1"/>
  <c r="J334" i="17"/>
  <c r="E334" i="17" s="1"/>
  <c r="I75" i="17"/>
  <c r="AN118" i="17"/>
  <c r="AJ334" i="17"/>
  <c r="J131" i="17"/>
  <c r="E131" i="17" s="1"/>
  <c r="N27" i="17"/>
  <c r="I27" i="17" s="1"/>
  <c r="AJ196" i="17"/>
  <c r="AE196" i="17" s="1"/>
  <c r="E294" i="17" l="1"/>
  <c r="E196" i="17"/>
  <c r="J75" i="17"/>
  <c r="J24" i="17"/>
  <c r="E24" i="17" s="1"/>
  <c r="AJ195" i="17"/>
  <c r="AE195" i="17" s="1"/>
  <c r="AJ22" i="17"/>
  <c r="AE22" i="17" s="1"/>
  <c r="AE294" i="17"/>
  <c r="AN26" i="17"/>
  <c r="AI26" i="17" s="1"/>
  <c r="AI75" i="17"/>
  <c r="AJ24" i="17"/>
  <c r="AE24" i="17" s="1"/>
  <c r="AE334" i="17"/>
  <c r="AJ27" i="17"/>
  <c r="AE27" i="17" s="1"/>
  <c r="AE28" i="17"/>
  <c r="AN117" i="17"/>
  <c r="AI118" i="17"/>
  <c r="I118" i="17"/>
  <c r="E195" i="17"/>
  <c r="E22" i="17"/>
  <c r="J118" i="17"/>
  <c r="AJ75" i="17"/>
  <c r="AJ118" i="17"/>
  <c r="AE118" i="17" s="1"/>
  <c r="J27" i="17"/>
  <c r="E27" i="17" s="1"/>
  <c r="N26" i="17"/>
  <c r="N19" i="17" s="1"/>
  <c r="N18" i="17" s="1"/>
  <c r="AJ117" i="17"/>
  <c r="AE117" i="17" s="1"/>
  <c r="E118" i="17" l="1"/>
  <c r="J117" i="17"/>
  <c r="J20" i="17" s="1"/>
  <c r="E75" i="17"/>
  <c r="J26" i="17"/>
  <c r="AJ26" i="17"/>
  <c r="AE26" i="17" s="1"/>
  <c r="AE75" i="17"/>
  <c r="AN20" i="17"/>
  <c r="AI117" i="17"/>
  <c r="AN19" i="17"/>
  <c r="AJ19" i="17" s="1"/>
  <c r="AE19" i="17" s="1"/>
  <c r="I26" i="17"/>
  <c r="I20" i="17"/>
  <c r="I117" i="17"/>
  <c r="E117" i="17" l="1"/>
  <c r="E26" i="17"/>
  <c r="J19" i="17"/>
  <c r="J18" i="17" s="1"/>
  <c r="AI20" i="17"/>
  <c r="AJ20" i="17"/>
  <c r="AE20" i="17" s="1"/>
  <c r="AN18" i="17"/>
  <c r="AI19" i="17"/>
  <c r="E20" i="17"/>
  <c r="I18" i="17"/>
  <c r="I19" i="17"/>
  <c r="E19" i="17"/>
  <c r="AI18" i="17" l="1"/>
  <c r="AJ18" i="17"/>
  <c r="AE18" i="17" s="1"/>
  <c r="E18" i="17"/>
  <c r="C17" i="17"/>
</calcChain>
</file>

<file path=xl/sharedStrings.xml><?xml version="1.0" encoding="utf-8"?>
<sst xmlns="http://schemas.openxmlformats.org/spreadsheetml/2006/main" count="7448" uniqueCount="665">
  <si>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</si>
  <si>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</si>
  <si>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</si>
  <si>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</si>
  <si>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</si>
  <si>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</si>
  <si>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</si>
  <si>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</si>
  <si>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</si>
  <si>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</si>
  <si>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</si>
  <si>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</si>
  <si>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</si>
  <si>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</si>
  <si>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</si>
  <si>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</si>
  <si>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</si>
  <si>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</si>
  <si>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</si>
  <si>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</si>
  <si>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</si>
  <si>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</si>
  <si>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</si>
  <si>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</si>
  <si>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</si>
  <si>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</si>
  <si>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</si>
  <si>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</si>
  <si>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</si>
  <si>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</si>
  <si>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</si>
  <si>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</si>
  <si>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</si>
  <si>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</si>
  <si>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</si>
  <si>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</si>
  <si>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</si>
  <si>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</si>
  <si>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</si>
  <si>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</si>
  <si>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</si>
  <si>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</si>
  <si>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</si>
  <si>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</si>
  <si>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</si>
  <si>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</si>
  <si>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</si>
  <si>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</si>
  <si>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</si>
  <si>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</si>
  <si>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</si>
  <si>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</si>
  <si>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</si>
  <si>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</si>
  <si>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</si>
  <si>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</si>
  <si>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</si>
  <si>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</si>
  <si>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</si>
  <si>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</si>
  <si>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</si>
  <si>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</si>
  <si>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</si>
  <si>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</si>
  <si>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</si>
  <si>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</si>
  <si>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</si>
  <si>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</si>
  <si>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</si>
  <si>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</si>
  <si>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</si>
  <si>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</si>
  <si>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</si>
  <si>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</si>
  <si>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</si>
  <si>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</si>
  <si>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</si>
  <si>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</si>
  <si>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</si>
  <si>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</si>
  <si>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</si>
  <si>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</si>
  <si>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</si>
  <si>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</si>
  <si>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</si>
  <si>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</si>
  <si>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</si>
  <si>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</si>
  <si>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</si>
  <si>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</si>
  <si>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</si>
  <si>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</si>
  <si>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</si>
  <si>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</si>
  <si>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</si>
  <si>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</si>
  <si>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</si>
  <si>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нд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</si>
  <si>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</si>
  <si>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</si>
  <si>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Финансирование капитальных вложений 2019 года, млн. рублей (с НДС)</t>
  </si>
  <si>
    <t>Освоение капитальных вложений 2019 года, 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</si>
  <si>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</si>
  <si>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</si>
  <si>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</si>
  <si>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</si>
  <si>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</si>
  <si>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</si>
  <si>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</si>
  <si>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</si>
  <si>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</si>
  <si>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</si>
  <si>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</si>
  <si>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</si>
  <si>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</si>
  <si>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</si>
  <si>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</si>
  <si>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</si>
  <si>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</si>
  <si>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</si>
  <si>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</si>
  <si>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</si>
  <si>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</si>
  <si>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</si>
  <si>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</si>
  <si>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</si>
  <si>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</si>
  <si>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</si>
  <si>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</si>
  <si>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</si>
  <si>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</si>
  <si>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</si>
  <si>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</si>
  <si>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</si>
  <si>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</si>
  <si>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</si>
  <si>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</si>
  <si>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</si>
  <si>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</si>
  <si>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</si>
  <si>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</si>
  <si>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</si>
  <si>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</si>
  <si>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</si>
  <si>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</si>
  <si>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</si>
  <si>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</si>
  <si>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</si>
  <si>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</si>
  <si>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</si>
  <si>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</si>
  <si>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</si>
  <si>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</si>
  <si>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</si>
  <si>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</si>
  <si>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</si>
  <si>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</si>
  <si>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</si>
  <si>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</si>
  <si>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</si>
  <si>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</si>
  <si>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</si>
  <si>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</si>
  <si>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</si>
  <si>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</si>
  <si>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</si>
  <si>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</si>
  <si>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</si>
  <si>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</si>
  <si>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</si>
  <si>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</si>
  <si>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</si>
  <si>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</si>
  <si>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</si>
  <si>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</si>
  <si>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</si>
  <si>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</si>
  <si>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</si>
  <si>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</si>
  <si>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</si>
  <si>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</si>
  <si>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</si>
  <si>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</si>
  <si>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</si>
  <si>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</si>
  <si>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</si>
  <si>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</si>
  <si>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</si>
  <si>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</si>
  <si>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</si>
  <si>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</si>
  <si>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</si>
  <si>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</si>
  <si>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</si>
  <si>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</si>
  <si>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</si>
  <si>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</si>
  <si>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</si>
  <si>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</si>
  <si>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</si>
  <si>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</si>
  <si>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</si>
  <si>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</si>
  <si>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</si>
  <si>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</si>
  <si>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</si>
  <si>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</si>
  <si>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</si>
  <si>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</si>
  <si>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</si>
  <si>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</si>
  <si>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</si>
  <si>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</si>
  <si>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</si>
  <si>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</si>
  <si>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</si>
  <si>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</si>
  <si>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</si>
  <si>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</si>
  <si>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</si>
  <si>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</si>
  <si>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</si>
  <si>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</si>
  <si>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</si>
  <si>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</si>
  <si>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</si>
  <si>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</si>
  <si>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</si>
  <si>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</si>
  <si>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</si>
  <si>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</si>
  <si>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</si>
  <si>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</si>
  <si>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</si>
  <si>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</si>
  <si>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</si>
  <si>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</si>
  <si>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</si>
  <si>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</si>
  <si>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</si>
  <si>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</si>
  <si>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</si>
  <si>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</si>
  <si>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</si>
  <si>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</si>
  <si>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</si>
  <si>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</si>
  <si>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</si>
  <si>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</si>
  <si>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</si>
  <si>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</si>
  <si>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</si>
  <si>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</si>
  <si>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</si>
  <si>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</si>
  <si>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</si>
  <si>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</si>
  <si>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</si>
  <si>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</si>
  <si>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</si>
  <si>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</si>
  <si>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</si>
  <si>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</si>
  <si>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</si>
  <si>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</si>
  <si>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</si>
  <si>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</si>
  <si>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</si>
  <si>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</si>
  <si>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</si>
  <si>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</si>
  <si>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</si>
  <si>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</si>
  <si>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</si>
  <si>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</si>
  <si>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</si>
  <si>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</si>
  <si>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</si>
  <si>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</si>
  <si>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</si>
  <si>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</si>
  <si>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</si>
  <si>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</si>
  <si>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</si>
  <si>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</si>
  <si>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</si>
  <si>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</si>
  <si>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</si>
  <si>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</si>
  <si>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</si>
  <si>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</si>
  <si>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</si>
  <si>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</si>
  <si>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</si>
  <si>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</si>
  <si>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</si>
  <si>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</si>
  <si>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</si>
  <si>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</si>
  <si>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</si>
  <si>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</si>
  <si>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</si>
  <si>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</si>
  <si>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</si>
  <si>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</si>
  <si>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</si>
  <si>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</si>
  <si>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</si>
  <si>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</si>
  <si>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</si>
  <si>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</si>
  <si>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</si>
  <si>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</si>
  <si>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</si>
  <si>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</si>
  <si>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</si>
  <si>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</si>
  <si>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</si>
  <si>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</si>
  <si>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</si>
  <si>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</si>
  <si>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</si>
  <si>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</si>
  <si>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</si>
  <si>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</si>
  <si>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</si>
  <si>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</si>
  <si>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</si>
  <si>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</si>
  <si>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</si>
  <si>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</si>
  <si>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</si>
  <si>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</si>
  <si>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</si>
  <si>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</si>
  <si>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</si>
  <si>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</si>
  <si>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</si>
  <si>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</si>
  <si>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</si>
  <si>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</si>
  <si>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</si>
  <si>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</si>
  <si>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</si>
  <si>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</si>
  <si>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</si>
  <si>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</si>
  <si>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</si>
  <si>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</si>
  <si>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</si>
  <si>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</si>
  <si>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</si>
  <si>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</si>
  <si>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</si>
  <si>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</si>
  <si>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</si>
  <si>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</si>
  <si>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</si>
  <si>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</si>
  <si>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</si>
  <si>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</si>
  <si>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</si>
  <si>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</si>
  <si>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</si>
  <si>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</si>
  <si>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</si>
  <si>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</si>
  <si>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</si>
  <si>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</si>
  <si>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</si>
  <si>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</si>
  <si>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</si>
  <si>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</si>
  <si>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</si>
  <si>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</si>
  <si>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</si>
  <si>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</si>
  <si>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</si>
  <si>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</si>
  <si>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</si>
  <si>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</si>
  <si>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</si>
  <si>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</si>
  <si>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</si>
  <si>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</si>
  <si>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</si>
  <si>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</si>
  <si>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</si>
  <si>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</si>
  <si>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</si>
  <si>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</si>
  <si>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</si>
  <si>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</si>
  <si>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</si>
  <si>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</si>
  <si>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</si>
  <si>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</si>
  <si>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</si>
  <si>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</si>
  <si>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</si>
  <si>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</si>
  <si>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</si>
  <si>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</si>
  <si>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</si>
  <si>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</si>
  <si>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</si>
  <si>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</si>
  <si>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</si>
  <si>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</si>
  <si>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</si>
  <si>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</si>
  <si>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</si>
  <si>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</si>
  <si>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</si>
  <si>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</si>
  <si>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</si>
  <si>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</si>
  <si>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</si>
  <si>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</si>
  <si>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</si>
  <si>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</si>
  <si>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</si>
  <si>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</si>
  <si>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</si>
  <si>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</si>
  <si>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</si>
  <si>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</si>
  <si>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</si>
  <si>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</si>
  <si>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</si>
  <si>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</si>
  <si>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</si>
  <si>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</si>
  <si>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</si>
  <si>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</si>
  <si>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</si>
  <si>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</si>
  <si>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</si>
  <si>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</si>
  <si>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</si>
  <si>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</si>
  <si>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</si>
  <si>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</si>
  <si>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</si>
  <si>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</si>
  <si>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</si>
  <si>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</si>
  <si>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</si>
  <si>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</si>
  <si>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</si>
  <si>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</si>
  <si>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</si>
  <si>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</si>
  <si>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</si>
  <si>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</si>
  <si>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</si>
  <si>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</si>
  <si>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</si>
  <si>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</si>
  <si>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</si>
  <si>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</si>
  <si>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</si>
  <si>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</si>
  <si>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</si>
  <si>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</si>
  <si>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</si>
  <si>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</si>
  <si>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</si>
  <si>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</si>
  <si>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</si>
  <si>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</si>
  <si>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</si>
  <si>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</si>
  <si>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</si>
  <si>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</si>
  <si>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</si>
  <si>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</si>
  <si>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</si>
  <si>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</si>
  <si>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</si>
  <si>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</si>
  <si>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</si>
  <si>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</si>
  <si>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</si>
  <si>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</si>
  <si>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</si>
  <si>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</si>
  <si>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</si>
  <si>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</si>
  <si>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</si>
  <si>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</si>
  <si>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</si>
  <si>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</si>
  <si>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</si>
  <si>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</si>
  <si>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</si>
  <si>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</si>
  <si>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</si>
  <si>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</si>
  <si>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</si>
  <si>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</si>
  <si>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</si>
  <si>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</si>
  <si>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</si>
  <si>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</si>
  <si>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</si>
  <si>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</si>
  <si>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</si>
  <si>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</si>
  <si>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</si>
  <si>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</si>
  <si>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</si>
  <si>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</si>
  <si>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</si>
  <si>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</si>
  <si>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</si>
  <si>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ТП-201А (протяженность по трассе 0,088км)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</si>
  <si>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</si>
  <si>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</si>
  <si>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</si>
  <si>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</si>
  <si>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</si>
  <si>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</si>
  <si>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</si>
  <si>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</si>
  <si>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</si>
  <si>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</si>
  <si>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</si>
  <si>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</si>
  <si>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</si>
  <si>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</si>
  <si>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</si>
  <si>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</si>
  <si>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</si>
  <si>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</si>
  <si>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</si>
  <si>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</si>
  <si>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</si>
  <si>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</si>
  <si>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</si>
  <si>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</si>
  <si>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</si>
  <si>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</si>
  <si>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</si>
  <si>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</si>
  <si>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</si>
  <si>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</si>
  <si>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</si>
  <si>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</si>
  <si>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</si>
  <si>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</si>
  <si>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</si>
  <si>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</si>
  <si>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</si>
  <si>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</si>
  <si>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</si>
  <si>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</si>
  <si>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</si>
  <si>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</si>
  <si>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</si>
  <si>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</si>
  <si>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</si>
  <si>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</si>
  <si>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</si>
  <si>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</si>
  <si>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E_19/1.1.2.13</t>
  </si>
  <si>
    <t>E_19/1.1.2.14</t>
  </si>
  <si>
    <t>E_19/1.1.2.15</t>
  </si>
  <si>
    <t>E_19/1.1.2.16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</si>
  <si>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</si>
  <si>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</si>
  <si>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</si>
  <si>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</si>
  <si>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</si>
  <si>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</si>
  <si>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</si>
  <si>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</si>
  <si>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</si>
  <si>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</si>
  <si>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</si>
  <si>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</si>
  <si>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</si>
  <si>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</si>
  <si>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</si>
  <si>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</si>
  <si>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</si>
  <si>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</si>
  <si>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</si>
  <si>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</si>
  <si>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</si>
  <si>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</si>
  <si>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</si>
  <si>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</si>
  <si>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</si>
  <si>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</si>
  <si>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</si>
  <si>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</si>
  <si>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</si>
  <si>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</si>
  <si>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</si>
  <si>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</si>
  <si>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</si>
  <si>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ТП-1882-ТП-305, ТП-1882-ТП-339, Московский пр. 38 9МБОУ гимназия им. Никитина)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</si>
  <si>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</si>
  <si>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</si>
  <si>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</si>
  <si>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</si>
  <si>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</si>
  <si>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</si>
  <si>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</si>
  <si>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</si>
  <si>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</si>
  <si>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</si>
  <si>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</si>
  <si>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</si>
  <si>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</si>
  <si>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</si>
  <si>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</si>
  <si>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</si>
  <si>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ТП-19, ул. Ремесленная Гора, 13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</si>
  <si>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</si>
  <si>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</si>
  <si>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</si>
  <si>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</si>
  <si>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</si>
  <si>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</si>
  <si>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</si>
  <si>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</si>
  <si>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</si>
  <si>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</si>
  <si>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</si>
  <si>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</si>
  <si>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</si>
  <si>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</si>
  <si>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</si>
  <si>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</si>
  <si>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</si>
  <si>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</si>
  <si>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Производственные службы (вне плана)</t>
  </si>
  <si>
    <t>E_19/1.3.12.4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</si>
  <si>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</si>
  <si>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</si>
  <si>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</si>
  <si>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</si>
  <si>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</si>
  <si>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</si>
  <si>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</si>
  <si>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</si>
  <si>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</si>
  <si>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</si>
  <si>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</si>
  <si>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</si>
  <si>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</si>
  <si>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</si>
  <si>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</si>
  <si>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</si>
  <si>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</si>
  <si>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</si>
  <si>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</si>
  <si>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J_19/00020</t>
  </si>
  <si>
    <t xml:space="preserve"> Строительство 4КЛ-10 кВ протяженностью 4х0,52 км. по договору Т.П. (свыше 670 кВт) №2641 от 24.12.2014</t>
  </si>
  <si>
    <t>G_16/00044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</si>
  <si>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</si>
  <si>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J_19/00021</t>
  </si>
  <si>
    <t>за 1 полугодие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</si>
</sst>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1" fillId="0" borderId="0"/>
    <xf numFmtId="0" fontId="31" fillId="0" borderId="0"/>
    <xf numFmtId="164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5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30">
    <xf numFmtId="0" fontId="0" fillId="0" borderId="0" xfId="0"/>
    <xf numFmtId="0" fontId="9" fillId="0" borderId="0" xfId="0" applyFont="1"/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33" fillId="0" borderId="0" xfId="55" applyFont="1" applyAlignment="1">
      <alignment vertical="center"/>
    </xf>
    <xf numFmtId="0" fontId="30" fillId="0" borderId="0" xfId="55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32" fillId="0" borderId="0" xfId="37" applyFont="1" applyAlignment="1">
      <alignment horizontal="right"/>
    </xf>
    <xf numFmtId="0" fontId="30" fillId="0" borderId="0" xfId="55" applyFont="1" applyAlignment="1">
      <alignment vertical="top"/>
    </xf>
    <xf numFmtId="0" fontId="32" fillId="0" borderId="0" xfId="37" applyFont="1" applyFill="1" applyAlignment="1">
      <alignment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/>
    <xf numFmtId="0" fontId="38" fillId="0" borderId="0" xfId="55" applyFont="1" applyAlignment="1">
      <alignment vertical="center"/>
    </xf>
    <xf numFmtId="0" fontId="39" fillId="0" borderId="0" xfId="55" applyFont="1" applyAlignment="1">
      <alignment vertical="center"/>
    </xf>
    <xf numFmtId="0" fontId="32" fillId="0" borderId="0" xfId="46" applyFont="1" applyFill="1" applyBorder="1" applyAlignment="1"/>
    <xf numFmtId="0" fontId="41" fillId="24" borderId="10" xfId="0" applyFont="1" applyFill="1" applyBorder="1" applyAlignment="1">
      <alignment vertical="center" wrapText="1"/>
    </xf>
    <xf numFmtId="1" fontId="41" fillId="24" borderId="10" xfId="0" applyNumberFormat="1" applyFont="1" applyFill="1" applyBorder="1" applyAlignment="1">
      <alignment vertical="center"/>
    </xf>
    <xf numFmtId="0" fontId="41" fillId="24" borderId="10" xfId="0" applyFont="1" applyFill="1" applyBorder="1" applyAlignment="1">
      <alignment vertical="top" wrapText="1"/>
    </xf>
    <xf numFmtId="1" fontId="41" fillId="24" borderId="10" xfId="0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40" fillId="24" borderId="10" xfId="0" applyNumberFormat="1" applyFont="1" applyFill="1" applyBorder="1" applyAlignment="1">
      <alignment vertical="top"/>
    </xf>
    <xf numFmtId="0" fontId="37" fillId="24" borderId="10" xfId="0" applyFont="1" applyFill="1" applyBorder="1" applyAlignment="1">
      <alignment wrapText="1"/>
    </xf>
    <xf numFmtId="1" fontId="40" fillId="24" borderId="10" xfId="0" applyNumberFormat="1" applyFont="1" applyFill="1" applyBorder="1"/>
    <xf numFmtId="0" fontId="41" fillId="24" borderId="11" xfId="0" applyFont="1" applyFill="1" applyBorder="1" applyAlignment="1">
      <alignment vertical="top" wrapText="1"/>
    </xf>
    <xf numFmtId="1" fontId="41" fillId="24" borderId="11" xfId="0" applyNumberFormat="1" applyFont="1" applyFill="1" applyBorder="1" applyAlignment="1">
      <alignment vertical="center" wrapText="1"/>
    </xf>
    <xf numFmtId="1" fontId="37" fillId="24" borderId="10" xfId="0" applyNumberFormat="1" applyFont="1" applyFill="1" applyBorder="1"/>
    <xf numFmtId="0" fontId="40" fillId="24" borderId="10" xfId="0" applyFont="1" applyFill="1" applyBorder="1" applyAlignment="1">
      <alignment wrapText="1"/>
    </xf>
    <xf numFmtId="1" fontId="40" fillId="24" borderId="10" xfId="0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vertical="center"/>
    </xf>
    <xf numFmtId="0" fontId="40" fillId="24" borderId="10" xfId="0" applyFont="1" applyFill="1" applyBorder="1" applyAlignment="1">
      <alignment vertical="top" wrapText="1"/>
    </xf>
    <xf numFmtId="167" fontId="42" fillId="24" borderId="10" xfId="37" applyNumberFormat="1" applyFont="1" applyFill="1" applyBorder="1" applyAlignment="1">
      <alignment horizontal="right"/>
    </xf>
    <xf numFmtId="167" fontId="37" fillId="24" borderId="10" xfId="37" applyNumberFormat="1" applyFont="1" applyFill="1" applyBorder="1" applyAlignment="1">
      <alignment horizontal="right"/>
    </xf>
    <xf numFmtId="0" fontId="37" fillId="24" borderId="10" xfId="0" applyFont="1" applyFill="1" applyBorder="1"/>
    <xf numFmtId="0" fontId="37" fillId="24" borderId="10" xfId="0" applyFont="1" applyFill="1" applyBorder="1" applyAlignment="1">
      <alignment horizontal="left" vertical="top" wrapText="1"/>
    </xf>
    <xf numFmtId="0" fontId="40" fillId="24" borderId="10" xfId="0" applyFont="1" applyFill="1" applyBorder="1" applyAlignment="1">
      <alignment vertical="top"/>
    </xf>
    <xf numFmtId="0" fontId="40" fillId="24" borderId="10" xfId="0" applyFont="1" applyFill="1" applyBorder="1"/>
    <xf numFmtId="0" fontId="37" fillId="24" borderId="0" xfId="37" applyFont="1" applyFill="1"/>
    <xf numFmtId="49" fontId="37" fillId="24" borderId="0" xfId="37" applyNumberFormat="1" applyFont="1" applyFill="1"/>
    <xf numFmtId="0" fontId="37" fillId="24" borderId="0" xfId="37" applyFont="1" applyFill="1" applyAlignment="1">
      <alignment horizontal="center" wrapText="1"/>
    </xf>
    <xf numFmtId="49" fontId="37" fillId="24" borderId="0" xfId="37" applyNumberFormat="1" applyFont="1" applyFill="1" applyAlignment="1">
      <alignment horizontal="center" wrapText="1"/>
    </xf>
    <xf numFmtId="0" fontId="37" fillId="24" borderId="0" xfId="0" applyFont="1" applyFill="1"/>
    <xf numFmtId="49" fontId="37" fillId="24" borderId="0" xfId="0" applyNumberFormat="1" applyFont="1" applyFill="1"/>
    <xf numFmtId="0" fontId="37" fillId="24" borderId="0" xfId="0" applyFont="1" applyFill="1" applyAlignment="1">
      <alignment horizontal="center"/>
    </xf>
    <xf numFmtId="49" fontId="37" fillId="24" borderId="0" xfId="0" applyNumberFormat="1" applyFont="1" applyFill="1" applyAlignment="1">
      <alignment horizontal="center"/>
    </xf>
    <xf numFmtId="0" fontId="37" fillId="24" borderId="10" xfId="37" applyFont="1" applyFill="1" applyBorder="1" applyAlignment="1">
      <alignment horizontal="center" textRotation="90" wrapText="1"/>
    </xf>
    <xf numFmtId="49" fontId="37" fillId="24" borderId="10" xfId="37" applyNumberFormat="1" applyFont="1" applyFill="1" applyBorder="1" applyAlignment="1">
      <alignment horizontal="center" textRotation="90" wrapText="1"/>
    </xf>
    <xf numFmtId="0" fontId="37" fillId="24" borderId="10" xfId="37" applyNumberFormat="1" applyFont="1" applyFill="1" applyBorder="1" applyAlignment="1">
      <alignment horizontal="center" vertical="center"/>
    </xf>
    <xf numFmtId="49" fontId="37" fillId="24" borderId="10" xfId="37" applyNumberFormat="1" applyFont="1" applyFill="1" applyBorder="1" applyAlignment="1">
      <alignment horizontal="center" vertical="center"/>
    </xf>
    <xf numFmtId="167" fontId="37" fillId="24" borderId="0" xfId="37" applyNumberFormat="1" applyFont="1" applyFill="1"/>
    <xf numFmtId="167" fontId="37" fillId="24" borderId="0" xfId="37" applyNumberFormat="1" applyFont="1" applyFill="1" applyAlignment="1">
      <alignment horizontal="right" vertical="center"/>
    </xf>
    <xf numFmtId="167" fontId="37" fillId="24" borderId="0" xfId="37" applyNumberFormat="1" applyFont="1" applyFill="1" applyAlignment="1">
      <alignment horizontal="right"/>
    </xf>
    <xf numFmtId="167" fontId="37" fillId="24" borderId="0" xfId="37" applyNumberFormat="1" applyFont="1" applyFill="1" applyAlignment="1">
      <alignment horizontal="center" wrapText="1"/>
    </xf>
    <xf numFmtId="167" fontId="37" fillId="24" borderId="0" xfId="0" applyNumberFormat="1" applyFont="1" applyFill="1"/>
    <xf numFmtId="167" fontId="37" fillId="24" borderId="0" xfId="0" applyNumberFormat="1" applyFont="1" applyFill="1" applyAlignment="1">
      <alignment horizontal="center"/>
    </xf>
    <xf numFmtId="167" fontId="37" fillId="24" borderId="10" xfId="37" applyNumberFormat="1" applyFont="1" applyFill="1" applyBorder="1" applyAlignment="1">
      <alignment horizontal="center" textRotation="90" wrapText="1"/>
    </xf>
    <xf numFmtId="167" fontId="37" fillId="24" borderId="10" xfId="37" applyNumberFormat="1" applyFont="1" applyFill="1" applyBorder="1" applyAlignment="1">
      <alignment horizontal="center" vertical="center"/>
    </xf>
    <xf numFmtId="2" fontId="41" fillId="24" borderId="10" xfId="0" quotePrefix="1" applyNumberFormat="1" applyFont="1" applyFill="1" applyBorder="1" applyAlignment="1">
      <alignment horizontal="center" vertical="center" wrapText="1"/>
    </xf>
    <xf numFmtId="2" fontId="42" fillId="24" borderId="10" xfId="37" quotePrefix="1" applyNumberFormat="1" applyFont="1" applyFill="1" applyBorder="1" applyAlignment="1">
      <alignment horizontal="center" vertical="center" wrapText="1"/>
    </xf>
    <xf numFmtId="2" fontId="40" fillId="24" borderId="10" xfId="0" quotePrefix="1" applyNumberFormat="1" applyFont="1" applyFill="1" applyBorder="1" applyAlignment="1">
      <alignment horizontal="center" vertical="center" wrapText="1"/>
    </xf>
    <xf numFmtId="2" fontId="37" fillId="24" borderId="10" xfId="0" quotePrefix="1" applyNumberFormat="1" applyFont="1" applyFill="1" applyBorder="1" applyAlignment="1">
      <alignment horizontal="center" vertical="center" wrapText="1"/>
    </xf>
    <xf numFmtId="2" fontId="37" fillId="24" borderId="10" xfId="37" quotePrefix="1" applyNumberFormat="1" applyFont="1" applyFill="1" applyBorder="1" applyAlignment="1">
      <alignment horizontal="center" vertical="center" wrapText="1"/>
    </xf>
    <xf numFmtId="2" fontId="41" fillId="24" borderId="11" xfId="0" quotePrefix="1" applyNumberFormat="1" applyFont="1" applyFill="1" applyBorder="1" applyAlignment="1">
      <alignment horizontal="center" vertical="center" wrapText="1"/>
    </xf>
    <xf numFmtId="0" fontId="9" fillId="24" borderId="0" xfId="37" applyFont="1" applyFill="1"/>
    <xf numFmtId="0" fontId="32" fillId="24" borderId="0" xfId="37" applyFont="1" applyFill="1" applyAlignment="1">
      <alignment horizontal="center" wrapText="1"/>
    </xf>
    <xf numFmtId="0" fontId="9" fillId="24" borderId="0" xfId="0" applyFont="1" applyFill="1"/>
    <xf numFmtId="0" fontId="32" fillId="24" borderId="0" xfId="0" applyFont="1" applyFill="1" applyAlignment="1">
      <alignment horizontal="center"/>
    </xf>
    <xf numFmtId="0" fontId="37" fillId="24" borderId="10" xfId="37" applyNumberFormat="1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vertical="center" wrapText="1"/>
    </xf>
    <xf numFmtId="0" fontId="37" fillId="24" borderId="11" xfId="0" applyFont="1" applyFill="1" applyBorder="1" applyAlignment="1">
      <alignment wrapText="1"/>
    </xf>
    <xf numFmtId="167" fontId="42" fillId="24" borderId="12" xfId="0" applyNumberFormat="1" applyFont="1" applyFill="1" applyBorder="1" applyAlignment="1">
      <alignment horizontal="right" wrapText="1"/>
    </xf>
    <xf numFmtId="167" fontId="42" fillId="24" borderId="10" xfId="37" applyNumberFormat="1" applyFont="1" applyFill="1" applyBorder="1" applyAlignment="1">
      <alignment horizontal="right" wrapText="1"/>
    </xf>
    <xf numFmtId="167" fontId="42" fillId="24" borderId="10" xfId="0" applyNumberFormat="1" applyFont="1" applyFill="1" applyBorder="1" applyAlignment="1">
      <alignment horizontal="right" wrapText="1"/>
    </xf>
    <xf numFmtId="167" fontId="41" fillId="24" borderId="12" xfId="0" applyNumberFormat="1" applyFont="1" applyFill="1" applyBorder="1" applyAlignment="1">
      <alignment horizontal="right" wrapText="1"/>
    </xf>
    <xf numFmtId="167" fontId="40" fillId="24" borderId="12" xfId="0" applyNumberFormat="1" applyFont="1" applyFill="1" applyBorder="1" applyAlignment="1">
      <alignment horizontal="right" wrapText="1"/>
    </xf>
    <xf numFmtId="167" fontId="37" fillId="24" borderId="10" xfId="37" applyNumberFormat="1" applyFont="1" applyFill="1" applyBorder="1" applyAlignment="1">
      <alignment horizontal="right" wrapText="1"/>
    </xf>
    <xf numFmtId="167" fontId="40" fillId="24" borderId="10" xfId="55" applyNumberFormat="1" applyFont="1" applyFill="1" applyBorder="1" applyAlignment="1">
      <alignment horizontal="right" wrapText="1"/>
    </xf>
    <xf numFmtId="167" fontId="37" fillId="24" borderId="10" xfId="46" applyNumberFormat="1" applyFont="1" applyFill="1" applyBorder="1" applyAlignment="1">
      <alignment horizontal="right" wrapText="1"/>
    </xf>
    <xf numFmtId="4" fontId="37" fillId="24" borderId="0" xfId="37" applyNumberFormat="1" applyFont="1" applyFill="1"/>
    <xf numFmtId="4" fontId="37" fillId="24" borderId="0" xfId="37" applyNumberFormat="1" applyFont="1" applyFill="1" applyAlignment="1">
      <alignment horizontal="center" wrapText="1"/>
    </xf>
    <xf numFmtId="4" fontId="37" fillId="24" borderId="0" xfId="0" applyNumberFormat="1" applyFont="1" applyFill="1"/>
    <xf numFmtId="4" fontId="37" fillId="24" borderId="0" xfId="0" applyNumberFormat="1" applyFont="1" applyFill="1" applyAlignment="1">
      <alignment horizontal="center"/>
    </xf>
    <xf numFmtId="4" fontId="37" fillId="24" borderId="10" xfId="37" applyNumberFormat="1" applyFont="1" applyFill="1" applyBorder="1" applyAlignment="1">
      <alignment horizontal="center" textRotation="90" wrapText="1"/>
    </xf>
    <xf numFmtId="4" fontId="37" fillId="24" borderId="10" xfId="37" applyNumberFormat="1" applyFont="1" applyFill="1" applyBorder="1" applyAlignment="1">
      <alignment horizontal="center" vertical="center"/>
    </xf>
    <xf numFmtId="167" fontId="42" fillId="24" borderId="15" xfId="37" applyNumberFormat="1" applyFont="1" applyFill="1" applyBorder="1" applyAlignment="1">
      <alignment horizontal="right" wrapText="1"/>
    </xf>
    <xf numFmtId="167" fontId="41" fillId="24" borderId="10" xfId="55" applyNumberFormat="1" applyFont="1" applyFill="1" applyBorder="1" applyAlignment="1">
      <alignment horizontal="right" wrapText="1"/>
    </xf>
    <xf numFmtId="49" fontId="37" fillId="24" borderId="10" xfId="37" applyNumberFormat="1" applyFont="1" applyFill="1" applyBorder="1" applyAlignment="1">
      <alignment horizontal="center" vertical="center" wrapText="1"/>
    </xf>
    <xf numFmtId="0" fontId="9" fillId="24" borderId="0" xfId="37" applyFont="1" applyFill="1" applyAlignment="1">
      <alignment horizontal="center"/>
    </xf>
    <xf numFmtId="0" fontId="9" fillId="24" borderId="0" xfId="0" applyFont="1" applyFill="1" applyAlignment="1">
      <alignment horizontal="center"/>
    </xf>
    <xf numFmtId="0" fontId="37" fillId="24" borderId="10" xfId="37" applyFont="1" applyFill="1" applyBorder="1" applyAlignment="1">
      <alignment horizontal="center" vertical="center" wrapText="1"/>
    </xf>
    <xf numFmtId="1" fontId="9" fillId="24" borderId="10" xfId="37" applyNumberFormat="1" applyFill="1" applyBorder="1" applyAlignment="1">
      <alignment vertical="center"/>
    </xf>
    <xf numFmtId="167" fontId="41" fillId="24" borderId="10" xfId="0" applyNumberFormat="1" applyFont="1" applyFill="1" applyBorder="1" applyAlignment="1">
      <alignment horizontal="right" wrapText="1"/>
    </xf>
    <xf numFmtId="0" fontId="37" fillId="24" borderId="10" xfId="0" quotePrefix="1" applyFont="1" applyFill="1" applyBorder="1" applyAlignment="1">
      <alignment horizontal="center"/>
    </xf>
    <xf numFmtId="0" fontId="40" fillId="24" borderId="10" xfId="0" quotePrefix="1" applyFont="1" applyFill="1" applyBorder="1" applyAlignment="1">
      <alignment horizontal="center"/>
    </xf>
    <xf numFmtId="1" fontId="9" fillId="24" borderId="10" xfId="37" quotePrefix="1" applyNumberFormat="1" applyFill="1" applyBorder="1" applyAlignment="1">
      <alignment horizontal="center" vertical="center"/>
    </xf>
    <xf numFmtId="167" fontId="37" fillId="24" borderId="11" xfId="37" applyNumberFormat="1" applyFont="1" applyFill="1" applyBorder="1" applyAlignment="1">
      <alignment horizontal="right" vertical="center" wrapText="1"/>
    </xf>
    <xf numFmtId="167" fontId="37" fillId="24" borderId="14" xfId="37" applyNumberFormat="1" applyFont="1" applyFill="1" applyBorder="1" applyAlignment="1">
      <alignment horizontal="right" vertical="center" wrapText="1"/>
    </xf>
    <xf numFmtId="167" fontId="37" fillId="24" borderId="13" xfId="37" applyNumberFormat="1" applyFont="1" applyFill="1" applyBorder="1" applyAlignment="1">
      <alignment horizontal="right" vertical="center" wrapText="1"/>
    </xf>
    <xf numFmtId="167" fontId="37" fillId="24" borderId="10" xfId="37" applyNumberFormat="1" applyFont="1" applyFill="1" applyBorder="1" applyAlignment="1">
      <alignment horizontal="right" vertical="center" wrapText="1"/>
    </xf>
    <xf numFmtId="0" fontId="32" fillId="24" borderId="0" xfId="0" applyFont="1" applyFill="1" applyAlignment="1">
      <alignment horizontal="center"/>
    </xf>
    <xf numFmtId="0" fontId="33" fillId="24" borderId="0" xfId="55" applyFont="1" applyFill="1" applyAlignment="1">
      <alignment horizontal="center" vertical="center"/>
    </xf>
    <xf numFmtId="0" fontId="30" fillId="24" borderId="0" xfId="55" applyFont="1" applyFill="1" applyAlignment="1">
      <alignment horizontal="center" vertical="top"/>
    </xf>
    <xf numFmtId="167" fontId="43" fillId="24" borderId="10" xfId="45" applyNumberFormat="1" applyFont="1" applyFill="1" applyBorder="1" applyAlignment="1">
      <alignment horizontal="center" vertical="center"/>
    </xf>
    <xf numFmtId="0" fontId="37" fillId="24" borderId="11" xfId="37" applyFont="1" applyFill="1" applyBorder="1" applyAlignment="1">
      <alignment horizontal="center" vertical="center" wrapText="1"/>
    </xf>
    <xf numFmtId="0" fontId="37" fillId="24" borderId="13" xfId="37" applyFont="1" applyFill="1" applyBorder="1" applyAlignment="1">
      <alignment horizontal="center" vertical="center" wrapText="1"/>
    </xf>
    <xf numFmtId="49" fontId="37" fillId="24" borderId="11" xfId="37" applyNumberFormat="1" applyFont="1" applyFill="1" applyBorder="1" applyAlignment="1">
      <alignment horizontal="center" vertical="center" wrapText="1"/>
    </xf>
    <xf numFmtId="49" fontId="37" fillId="24" borderId="13" xfId="37" applyNumberFormat="1" applyFont="1" applyFill="1" applyBorder="1" applyAlignment="1">
      <alignment horizontal="center" vertical="center" wrapText="1"/>
    </xf>
    <xf numFmtId="0" fontId="43" fillId="24" borderId="10" xfId="45" applyFont="1" applyFill="1" applyBorder="1" applyAlignment="1">
      <alignment horizontal="center" vertical="center" wrapText="1"/>
    </xf>
    <xf numFmtId="4" fontId="43" fillId="24" borderId="10" xfId="45" applyNumberFormat="1" applyFont="1" applyFill="1" applyBorder="1" applyAlignment="1">
      <alignment horizontal="center" vertical="center" wrapText="1"/>
    </xf>
    <xf numFmtId="49" fontId="43" fillId="24" borderId="10" xfId="45" applyNumberFormat="1" applyFont="1" applyFill="1" applyBorder="1" applyAlignment="1">
      <alignment horizontal="center" vertical="center" wrapText="1"/>
    </xf>
    <xf numFmtId="0" fontId="32" fillId="24" borderId="0" xfId="37" applyFont="1" applyFill="1" applyAlignment="1">
      <alignment horizontal="center" wrapText="1"/>
    </xf>
    <xf numFmtId="0" fontId="37" fillId="24" borderId="10" xfId="37" applyFont="1" applyFill="1" applyBorder="1" applyAlignment="1">
      <alignment horizontal="center" vertical="center" wrapText="1"/>
    </xf>
    <xf numFmtId="0" fontId="9" fillId="24" borderId="0" xfId="37" applyFont="1" applyFill="1" applyAlignment="1">
      <alignment horizontal="center" wrapText="1"/>
    </xf>
    <xf numFmtId="49" fontId="43" fillId="24" borderId="10" xfId="45" applyNumberFormat="1" applyFont="1" applyFill="1" applyBorder="1" applyAlignment="1">
      <alignment horizontal="center" vertical="center"/>
    </xf>
    <xf numFmtId="0" fontId="37" fillId="24" borderId="14" xfId="37" applyFont="1" applyFill="1" applyBorder="1" applyAlignment="1">
      <alignment horizontal="center" vertical="center" wrapText="1"/>
    </xf>
    <xf numFmtId="0" fontId="37" fillId="24" borderId="12" xfId="37" applyFont="1" applyFill="1" applyBorder="1" applyAlignment="1">
      <alignment horizontal="center" vertical="center" wrapText="1"/>
    </xf>
    <xf numFmtId="0" fontId="37" fillId="24" borderId="16" xfId="37" applyFont="1" applyFill="1" applyBorder="1" applyAlignment="1">
      <alignment horizontal="center" vertical="center" wrapText="1"/>
    </xf>
    <xf numFmtId="0" fontId="37" fillId="24" borderId="15" xfId="37" applyFont="1" applyFill="1" applyBorder="1" applyAlignment="1">
      <alignment horizontal="center" vertical="center" wrapText="1"/>
    </xf>
    <xf numFmtId="167" fontId="37" fillId="24" borderId="12" xfId="37" applyNumberFormat="1" applyFont="1" applyFill="1" applyBorder="1" applyAlignment="1">
      <alignment horizontal="center" vertical="center" wrapText="1"/>
    </xf>
    <xf numFmtId="167" fontId="37" fillId="24" borderId="16" xfId="37" applyNumberFormat="1" applyFont="1" applyFill="1" applyBorder="1" applyAlignment="1">
      <alignment horizontal="center" vertical="center" wrapText="1"/>
    </xf>
    <xf numFmtId="167" fontId="37" fillId="24" borderId="15" xfId="37" applyNumberFormat="1" applyFont="1" applyFill="1" applyBorder="1" applyAlignment="1">
      <alignment horizontal="center" vertical="center" wrapText="1"/>
    </xf>
    <xf numFmtId="49" fontId="37" fillId="24" borderId="12" xfId="37" applyNumberFormat="1" applyFont="1" applyFill="1" applyBorder="1" applyAlignment="1">
      <alignment horizontal="center" vertical="center" wrapText="1"/>
    </xf>
    <xf numFmtId="49" fontId="37" fillId="24" borderId="16" xfId="37" applyNumberFormat="1" applyFont="1" applyFill="1" applyBorder="1" applyAlignment="1">
      <alignment horizontal="center" vertical="center" wrapText="1"/>
    </xf>
    <xf numFmtId="49" fontId="37" fillId="24" borderId="15" xfId="37" applyNumberFormat="1" applyFont="1" applyFill="1" applyBorder="1" applyAlignment="1">
      <alignment horizontal="center" vertical="center" wrapText="1"/>
    </xf>
    <xf numFmtId="167" fontId="43" fillId="24" borderId="10" xfId="45" applyNumberFormat="1" applyFont="1" applyFill="1" applyBorder="1" applyAlignment="1">
      <alignment horizontal="center" vertical="center" wrapText="1"/>
    </xf>
  </cellXfs>
  <cellStyles count="622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79"/>
    <cellStyle name="Обычный 12 2" xfId="48"/>
    <cellStyle name="Обычный 2" xfId="36"/>
    <cellStyle name="Обычный 2 26 2" xfId="115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0"/>
    <cellStyle name="Обычный 6 11" xfId="451"/>
    <cellStyle name="Обычный 6 2" xfId="53"/>
    <cellStyle name="Обычный 6 2 10" xfId="110"/>
    <cellStyle name="Обычный 6 2 11" xfId="283"/>
    <cellStyle name="Обычный 6 2 12" xfId="454"/>
    <cellStyle name="Обычный 6 2 2" xfId="54"/>
    <cellStyle name="Обычный 6 2 2 10" xfId="284"/>
    <cellStyle name="Обычный 6 2 2 11" xfId="455"/>
    <cellStyle name="Обычный 6 2 2 2" xfId="117"/>
    <cellStyle name="Обычный 6 2 2 2 2" xfId="134"/>
    <cellStyle name="Обычный 6 2 2 2 2 2" xfId="138"/>
    <cellStyle name="Обычный 6 2 2 2 2 2 2" xfId="139"/>
    <cellStyle name="Обычный 6 2 2 2 2 2 2 2" xfId="311"/>
    <cellStyle name="Обычный 6 2 2 2 2 2 2 3" xfId="482"/>
    <cellStyle name="Обычный 6 2 2 2 2 2 3" xfId="140"/>
    <cellStyle name="Обычный 6 2 2 2 2 2 3 2" xfId="312"/>
    <cellStyle name="Обычный 6 2 2 2 2 2 3 3" xfId="483"/>
    <cellStyle name="Обычный 6 2 2 2 2 2 4" xfId="310"/>
    <cellStyle name="Обычный 6 2 2 2 2 2 5" xfId="481"/>
    <cellStyle name="Обычный 6 2 2 2 2 3" xfId="141"/>
    <cellStyle name="Обычный 6 2 2 2 2 3 2" xfId="313"/>
    <cellStyle name="Обычный 6 2 2 2 2 3 3" xfId="484"/>
    <cellStyle name="Обычный 6 2 2 2 2 4" xfId="142"/>
    <cellStyle name="Обычный 6 2 2 2 2 4 2" xfId="314"/>
    <cellStyle name="Обычный 6 2 2 2 2 4 3" xfId="485"/>
    <cellStyle name="Обычный 6 2 2 2 2 5" xfId="306"/>
    <cellStyle name="Обычный 6 2 2 2 2 6" xfId="477"/>
    <cellStyle name="Обычный 6 2 2 2 3" xfId="136"/>
    <cellStyle name="Обычный 6 2 2 2 3 2" xfId="143"/>
    <cellStyle name="Обычный 6 2 2 2 3 2 2" xfId="315"/>
    <cellStyle name="Обычный 6 2 2 2 3 2 3" xfId="486"/>
    <cellStyle name="Обычный 6 2 2 2 3 3" xfId="144"/>
    <cellStyle name="Обычный 6 2 2 2 3 3 2" xfId="316"/>
    <cellStyle name="Обычный 6 2 2 2 3 3 3" xfId="487"/>
    <cellStyle name="Обычный 6 2 2 2 3 4" xfId="308"/>
    <cellStyle name="Обычный 6 2 2 2 3 5" xfId="479"/>
    <cellStyle name="Обычный 6 2 2 2 4" xfId="145"/>
    <cellStyle name="Обычный 6 2 2 2 4 2" xfId="317"/>
    <cellStyle name="Обычный 6 2 2 2 4 3" xfId="488"/>
    <cellStyle name="Обычный 6 2 2 2 5" xfId="146"/>
    <cellStyle name="Обычный 6 2 2 2 5 2" xfId="318"/>
    <cellStyle name="Обычный 6 2 2 2 5 3" xfId="489"/>
    <cellStyle name="Обычный 6 2 2 2 6" xfId="289"/>
    <cellStyle name="Обычный 6 2 2 2 7" xfId="460"/>
    <cellStyle name="Обычный 6 2 2 3" xfId="129"/>
    <cellStyle name="Обычный 6 2 2 3 2" xfId="147"/>
    <cellStyle name="Обычный 6 2 2 3 2 2" xfId="148"/>
    <cellStyle name="Обычный 6 2 2 3 2 2 2" xfId="320"/>
    <cellStyle name="Обычный 6 2 2 3 2 2 3" xfId="491"/>
    <cellStyle name="Обычный 6 2 2 3 2 3" xfId="149"/>
    <cellStyle name="Обычный 6 2 2 3 2 3 2" xfId="321"/>
    <cellStyle name="Обычный 6 2 2 3 2 3 3" xfId="492"/>
    <cellStyle name="Обычный 6 2 2 3 2 4" xfId="319"/>
    <cellStyle name="Обычный 6 2 2 3 2 5" xfId="490"/>
    <cellStyle name="Обычный 6 2 2 3 3" xfId="150"/>
    <cellStyle name="Обычный 6 2 2 3 3 2" xfId="322"/>
    <cellStyle name="Обычный 6 2 2 3 3 3" xfId="493"/>
    <cellStyle name="Обычный 6 2 2 3 4" xfId="151"/>
    <cellStyle name="Обычный 6 2 2 3 4 2" xfId="323"/>
    <cellStyle name="Обычный 6 2 2 3 4 3" xfId="494"/>
    <cellStyle name="Обычный 6 2 2 3 5" xfId="301"/>
    <cellStyle name="Обычный 6 2 2 3 6" xfId="472"/>
    <cellStyle name="Обычный 6 2 2 4" xfId="122"/>
    <cellStyle name="Обычный 6 2 2 4 2" xfId="152"/>
    <cellStyle name="Обычный 6 2 2 4 2 2" xfId="153"/>
    <cellStyle name="Обычный 6 2 2 4 2 2 2" xfId="325"/>
    <cellStyle name="Обычный 6 2 2 4 2 2 3" xfId="496"/>
    <cellStyle name="Обычный 6 2 2 4 2 3" xfId="154"/>
    <cellStyle name="Обычный 6 2 2 4 2 3 2" xfId="326"/>
    <cellStyle name="Обычный 6 2 2 4 2 3 3" xfId="497"/>
    <cellStyle name="Обычный 6 2 2 4 2 4" xfId="324"/>
    <cellStyle name="Обычный 6 2 2 4 2 5" xfId="495"/>
    <cellStyle name="Обычный 6 2 2 4 3" xfId="155"/>
    <cellStyle name="Обычный 6 2 2 4 3 2" xfId="327"/>
    <cellStyle name="Обычный 6 2 2 4 3 3" xfId="498"/>
    <cellStyle name="Обычный 6 2 2 4 4" xfId="156"/>
    <cellStyle name="Обычный 6 2 2 4 4 2" xfId="328"/>
    <cellStyle name="Обычный 6 2 2 4 4 3" xfId="499"/>
    <cellStyle name="Обычный 6 2 2 4 5" xfId="294"/>
    <cellStyle name="Обычный 6 2 2 4 6" xfId="465"/>
    <cellStyle name="Обычный 6 2 2 5" xfId="157"/>
    <cellStyle name="Обычный 6 2 2 5 2" xfId="158"/>
    <cellStyle name="Обычный 6 2 2 5 2 2" xfId="330"/>
    <cellStyle name="Обычный 6 2 2 5 2 3" xfId="501"/>
    <cellStyle name="Обычный 6 2 2 5 3" xfId="159"/>
    <cellStyle name="Обычный 6 2 2 5 3 2" xfId="331"/>
    <cellStyle name="Обычный 6 2 2 5 3 3" xfId="502"/>
    <cellStyle name="Обычный 6 2 2 5 4" xfId="329"/>
    <cellStyle name="Обычный 6 2 2 5 5" xfId="500"/>
    <cellStyle name="Обычный 6 2 2 6" xfId="160"/>
    <cellStyle name="Обычный 6 2 2 6 2" xfId="332"/>
    <cellStyle name="Обычный 6 2 2 6 3" xfId="503"/>
    <cellStyle name="Обычный 6 2 2 7" xfId="161"/>
    <cellStyle name="Обычный 6 2 2 7 2" xfId="333"/>
    <cellStyle name="Обычный 6 2 2 7 3" xfId="504"/>
    <cellStyle name="Обычный 6 2 2 8" xfId="162"/>
    <cellStyle name="Обычный 6 2 2 8 2" xfId="334"/>
    <cellStyle name="Обычный 6 2 2 8 3" xfId="505"/>
    <cellStyle name="Обычный 6 2 2 9" xfId="111"/>
    <cellStyle name="Обычный 6 2 3" xfId="102"/>
    <cellStyle name="Обычный 6 2 3 10" xfId="286"/>
    <cellStyle name="Обычный 6 2 3 11" xfId="457"/>
    <cellStyle name="Обычный 6 2 3 2" xfId="116"/>
    <cellStyle name="Обычный 6 2 3 2 2" xfId="133"/>
    <cellStyle name="Обычный 6 2 3 2 2 2" xfId="163"/>
    <cellStyle name="Обычный 6 2 3 2 2 2 2" xfId="164"/>
    <cellStyle name="Обычный 6 2 3 2 2 2 2 2" xfId="336"/>
    <cellStyle name="Обычный 6 2 3 2 2 2 2 3" xfId="507"/>
    <cellStyle name="Обычный 6 2 3 2 2 2 3" xfId="165"/>
    <cellStyle name="Обычный 6 2 3 2 2 2 3 2" xfId="337"/>
    <cellStyle name="Обычный 6 2 3 2 2 2 3 3" xfId="508"/>
    <cellStyle name="Обычный 6 2 3 2 2 2 4" xfId="335"/>
    <cellStyle name="Обычный 6 2 3 2 2 2 5" xfId="506"/>
    <cellStyle name="Обычный 6 2 3 2 2 3" xfId="166"/>
    <cellStyle name="Обычный 6 2 3 2 2 3 2" xfId="338"/>
    <cellStyle name="Обычный 6 2 3 2 2 3 3" xfId="509"/>
    <cellStyle name="Обычный 6 2 3 2 2 4" xfId="167"/>
    <cellStyle name="Обычный 6 2 3 2 2 4 2" xfId="339"/>
    <cellStyle name="Обычный 6 2 3 2 2 4 3" xfId="510"/>
    <cellStyle name="Обычный 6 2 3 2 2 5" xfId="305"/>
    <cellStyle name="Обычный 6 2 3 2 2 6" xfId="476"/>
    <cellStyle name="Обычный 6 2 3 2 3" xfId="135"/>
    <cellStyle name="Обычный 6 2 3 2 3 2" xfId="168"/>
    <cellStyle name="Обычный 6 2 3 2 3 2 2" xfId="340"/>
    <cellStyle name="Обычный 6 2 3 2 3 2 3" xfId="511"/>
    <cellStyle name="Обычный 6 2 3 2 3 3" xfId="169"/>
    <cellStyle name="Обычный 6 2 3 2 3 3 2" xfId="341"/>
    <cellStyle name="Обычный 6 2 3 2 3 3 3" xfId="512"/>
    <cellStyle name="Обычный 6 2 3 2 3 4" xfId="307"/>
    <cellStyle name="Обычный 6 2 3 2 3 5" xfId="478"/>
    <cellStyle name="Обычный 6 2 3 2 4" xfId="170"/>
    <cellStyle name="Обычный 6 2 3 2 4 2" xfId="342"/>
    <cellStyle name="Обычный 6 2 3 2 4 3" xfId="513"/>
    <cellStyle name="Обычный 6 2 3 2 5" xfId="171"/>
    <cellStyle name="Обычный 6 2 3 2 5 2" xfId="343"/>
    <cellStyle name="Обычный 6 2 3 2 5 3" xfId="514"/>
    <cellStyle name="Обычный 6 2 3 2 6" xfId="288"/>
    <cellStyle name="Обычный 6 2 3 2 7" xfId="459"/>
    <cellStyle name="Обычный 6 2 3 3" xfId="131"/>
    <cellStyle name="Обычный 6 2 3 3 2" xfId="172"/>
    <cellStyle name="Обычный 6 2 3 3 2 2" xfId="173"/>
    <cellStyle name="Обычный 6 2 3 3 2 2 2" xfId="345"/>
    <cellStyle name="Обычный 6 2 3 3 2 2 3" xfId="516"/>
    <cellStyle name="Обычный 6 2 3 3 2 3" xfId="174"/>
    <cellStyle name="Обычный 6 2 3 3 2 3 2" xfId="346"/>
    <cellStyle name="Обычный 6 2 3 3 2 3 3" xfId="517"/>
    <cellStyle name="Обычный 6 2 3 3 2 4" xfId="344"/>
    <cellStyle name="Обычный 6 2 3 3 2 5" xfId="515"/>
    <cellStyle name="Обычный 6 2 3 3 3" xfId="175"/>
    <cellStyle name="Обычный 6 2 3 3 3 2" xfId="347"/>
    <cellStyle name="Обычный 6 2 3 3 3 3" xfId="518"/>
    <cellStyle name="Обычный 6 2 3 3 4" xfId="176"/>
    <cellStyle name="Обычный 6 2 3 3 4 2" xfId="348"/>
    <cellStyle name="Обычный 6 2 3 3 4 3" xfId="519"/>
    <cellStyle name="Обычный 6 2 3 3 5" xfId="303"/>
    <cellStyle name="Обычный 6 2 3 3 6" xfId="474"/>
    <cellStyle name="Обычный 6 2 3 4" xfId="124"/>
    <cellStyle name="Обычный 6 2 3 4 2" xfId="177"/>
    <cellStyle name="Обычный 6 2 3 4 2 2" xfId="178"/>
    <cellStyle name="Обычный 6 2 3 4 2 2 2" xfId="350"/>
    <cellStyle name="Обычный 6 2 3 4 2 2 3" xfId="521"/>
    <cellStyle name="Обычный 6 2 3 4 2 3" xfId="179"/>
    <cellStyle name="Обычный 6 2 3 4 2 3 2" xfId="351"/>
    <cellStyle name="Обычный 6 2 3 4 2 3 3" xfId="522"/>
    <cellStyle name="Обычный 6 2 3 4 2 4" xfId="349"/>
    <cellStyle name="Обычный 6 2 3 4 2 5" xfId="520"/>
    <cellStyle name="Обычный 6 2 3 4 3" xfId="180"/>
    <cellStyle name="Обычный 6 2 3 4 3 2" xfId="352"/>
    <cellStyle name="Обычный 6 2 3 4 3 3" xfId="523"/>
    <cellStyle name="Обычный 6 2 3 4 4" xfId="181"/>
    <cellStyle name="Обычный 6 2 3 4 4 2" xfId="353"/>
    <cellStyle name="Обычный 6 2 3 4 4 3" xfId="524"/>
    <cellStyle name="Обычный 6 2 3 4 5" xfId="296"/>
    <cellStyle name="Обычный 6 2 3 4 6" xfId="467"/>
    <cellStyle name="Обычный 6 2 3 5" xfId="182"/>
    <cellStyle name="Обычный 6 2 3 5 2" xfId="183"/>
    <cellStyle name="Обычный 6 2 3 5 2 2" xfId="355"/>
    <cellStyle name="Обычный 6 2 3 5 2 3" xfId="526"/>
    <cellStyle name="Обычный 6 2 3 5 3" xfId="184"/>
    <cellStyle name="Обычный 6 2 3 5 3 2" xfId="356"/>
    <cellStyle name="Обычный 6 2 3 5 3 3" xfId="527"/>
    <cellStyle name="Обычный 6 2 3 5 4" xfId="354"/>
    <cellStyle name="Обычный 6 2 3 5 5" xfId="525"/>
    <cellStyle name="Обычный 6 2 3 6" xfId="185"/>
    <cellStyle name="Обычный 6 2 3 6 2" xfId="357"/>
    <cellStyle name="Обычный 6 2 3 6 3" xfId="528"/>
    <cellStyle name="Обычный 6 2 3 7" xfId="186"/>
    <cellStyle name="Обычный 6 2 3 7 2" xfId="358"/>
    <cellStyle name="Обычный 6 2 3 7 3" xfId="529"/>
    <cellStyle name="Обычный 6 2 3 8" xfId="187"/>
    <cellStyle name="Обычный 6 2 3 8 2" xfId="359"/>
    <cellStyle name="Обычный 6 2 3 8 3" xfId="530"/>
    <cellStyle name="Обычный 6 2 3 9" xfId="113"/>
    <cellStyle name="Обычный 6 2 4" xfId="128"/>
    <cellStyle name="Обычный 6 2 4 2" xfId="188"/>
    <cellStyle name="Обычный 6 2 4 2 2" xfId="189"/>
    <cellStyle name="Обычный 6 2 4 2 2 2" xfId="361"/>
    <cellStyle name="Обычный 6 2 4 2 2 3" xfId="532"/>
    <cellStyle name="Обычный 6 2 4 2 3" xfId="190"/>
    <cellStyle name="Обычный 6 2 4 2 3 2" xfId="362"/>
    <cellStyle name="Обычный 6 2 4 2 3 3" xfId="533"/>
    <cellStyle name="Обычный 6 2 4 2 4" xfId="360"/>
    <cellStyle name="Обычный 6 2 4 2 5" xfId="531"/>
    <cellStyle name="Обычный 6 2 4 3" xfId="191"/>
    <cellStyle name="Обычный 6 2 4 3 2" xfId="363"/>
    <cellStyle name="Обычный 6 2 4 3 3" xfId="534"/>
    <cellStyle name="Обычный 6 2 4 4" xfId="192"/>
    <cellStyle name="Обычный 6 2 4 4 2" xfId="364"/>
    <cellStyle name="Обычный 6 2 4 4 3" xfId="535"/>
    <cellStyle name="Обычный 6 2 4 5" xfId="300"/>
    <cellStyle name="Обычный 6 2 4 6" xfId="471"/>
    <cellStyle name="Обычный 6 2 5" xfId="121"/>
    <cellStyle name="Обычный 6 2 5 2" xfId="193"/>
    <cellStyle name="Обычный 6 2 5 2 2" xfId="194"/>
    <cellStyle name="Обычный 6 2 5 2 2 2" xfId="366"/>
    <cellStyle name="Обычный 6 2 5 2 2 3" xfId="537"/>
    <cellStyle name="Обычный 6 2 5 2 3" xfId="195"/>
    <cellStyle name="Обычный 6 2 5 2 3 2" xfId="367"/>
    <cellStyle name="Обычный 6 2 5 2 3 3" xfId="538"/>
    <cellStyle name="Обычный 6 2 5 2 4" xfId="365"/>
    <cellStyle name="Обычный 6 2 5 2 5" xfId="536"/>
    <cellStyle name="Обычный 6 2 5 3" xfId="196"/>
    <cellStyle name="Обычный 6 2 5 3 2" xfId="368"/>
    <cellStyle name="Обычный 6 2 5 3 3" xfId="539"/>
    <cellStyle name="Обычный 6 2 5 4" xfId="197"/>
    <cellStyle name="Обычный 6 2 5 4 2" xfId="369"/>
    <cellStyle name="Обычный 6 2 5 4 3" xfId="540"/>
    <cellStyle name="Обычный 6 2 5 5" xfId="293"/>
    <cellStyle name="Обычный 6 2 5 6" xfId="464"/>
    <cellStyle name="Обычный 6 2 6" xfId="198"/>
    <cellStyle name="Обычный 6 2 6 2" xfId="199"/>
    <cellStyle name="Обычный 6 2 6 2 2" xfId="371"/>
    <cellStyle name="Обычный 6 2 6 2 3" xfId="542"/>
    <cellStyle name="Обычный 6 2 6 3" xfId="200"/>
    <cellStyle name="Обычный 6 2 6 3 2" xfId="372"/>
    <cellStyle name="Обычный 6 2 6 3 3" xfId="543"/>
    <cellStyle name="Обычный 6 2 6 4" xfId="370"/>
    <cellStyle name="Обычный 6 2 6 5" xfId="541"/>
    <cellStyle name="Обычный 6 2 7" xfId="201"/>
    <cellStyle name="Обычный 6 2 7 2" xfId="373"/>
    <cellStyle name="Обычный 6 2 7 3" xfId="544"/>
    <cellStyle name="Обычный 6 2 8" xfId="202"/>
    <cellStyle name="Обычный 6 2 8 2" xfId="374"/>
    <cellStyle name="Обычный 6 2 8 3" xfId="545"/>
    <cellStyle name="Обычный 6 2 9" xfId="203"/>
    <cellStyle name="Обычный 6 2 9 2" xfId="375"/>
    <cellStyle name="Обычный 6 2 9 3" xfId="546"/>
    <cellStyle name="Обычный 6 3" xfId="125"/>
    <cellStyle name="Обычный 6 3 2" xfId="204"/>
    <cellStyle name="Обычный 6 3 2 2" xfId="205"/>
    <cellStyle name="Обычный 6 3 2 2 2" xfId="377"/>
    <cellStyle name="Обычный 6 3 2 2 3" xfId="548"/>
    <cellStyle name="Обычный 6 3 2 3" xfId="206"/>
    <cellStyle name="Обычный 6 3 2 3 2" xfId="378"/>
    <cellStyle name="Обычный 6 3 2 3 3" xfId="549"/>
    <cellStyle name="Обычный 6 3 2 4" xfId="376"/>
    <cellStyle name="Обычный 6 3 2 5" xfId="547"/>
    <cellStyle name="Обычный 6 3 3" xfId="207"/>
    <cellStyle name="Обычный 6 3 3 2" xfId="379"/>
    <cellStyle name="Обычный 6 3 3 3" xfId="550"/>
    <cellStyle name="Обычный 6 3 4" xfId="208"/>
    <cellStyle name="Обычный 6 3 4 2" xfId="380"/>
    <cellStyle name="Обычный 6 3 4 3" xfId="551"/>
    <cellStyle name="Обычный 6 3 5" xfId="297"/>
    <cellStyle name="Обычный 6 3 6" xfId="468"/>
    <cellStyle name="Обычный 6 4" xfId="118"/>
    <cellStyle name="Обычный 6 4 2" xfId="209"/>
    <cellStyle name="Обычный 6 4 2 2" xfId="210"/>
    <cellStyle name="Обычный 6 4 2 2 2" xfId="382"/>
    <cellStyle name="Обычный 6 4 2 2 3" xfId="553"/>
    <cellStyle name="Обычный 6 4 2 3" xfId="211"/>
    <cellStyle name="Обычный 6 4 2 3 2" xfId="383"/>
    <cellStyle name="Обычный 6 4 2 3 3" xfId="554"/>
    <cellStyle name="Обычный 6 4 2 4" xfId="381"/>
    <cellStyle name="Обычный 6 4 2 5" xfId="552"/>
    <cellStyle name="Обычный 6 4 3" xfId="212"/>
    <cellStyle name="Обычный 6 4 3 2" xfId="384"/>
    <cellStyle name="Обычный 6 4 3 3" xfId="555"/>
    <cellStyle name="Обычный 6 4 4" xfId="213"/>
    <cellStyle name="Обычный 6 4 4 2" xfId="385"/>
    <cellStyle name="Обычный 6 4 4 3" xfId="556"/>
    <cellStyle name="Обычный 6 4 5" xfId="290"/>
    <cellStyle name="Обычный 6 4 6" xfId="461"/>
    <cellStyle name="Обычный 6 5" xfId="214"/>
    <cellStyle name="Обычный 6 5 2" xfId="215"/>
    <cellStyle name="Обычный 6 5 2 2" xfId="387"/>
    <cellStyle name="Обычный 6 5 2 3" xfId="558"/>
    <cellStyle name="Обычный 6 5 3" xfId="216"/>
    <cellStyle name="Обычный 6 5 3 2" xfId="388"/>
    <cellStyle name="Обычный 6 5 3 3" xfId="559"/>
    <cellStyle name="Обычный 6 5 4" xfId="386"/>
    <cellStyle name="Обычный 6 5 5" xfId="557"/>
    <cellStyle name="Обычный 6 6" xfId="217"/>
    <cellStyle name="Обычный 6 6 2" xfId="389"/>
    <cellStyle name="Обычный 6 6 3" xfId="560"/>
    <cellStyle name="Обычный 6 7" xfId="218"/>
    <cellStyle name="Обычный 6 7 2" xfId="390"/>
    <cellStyle name="Обычный 6 7 3" xfId="561"/>
    <cellStyle name="Обычный 6 8" xfId="219"/>
    <cellStyle name="Обычный 6 8 2" xfId="391"/>
    <cellStyle name="Обычный 6 8 3" xfId="562"/>
    <cellStyle name="Обычный 6 9" xfId="107"/>
    <cellStyle name="Обычный 7" xfId="55"/>
    <cellStyle name="Обычный 7 2" xfId="59"/>
    <cellStyle name="Обычный 7 2 10" xfId="456"/>
    <cellStyle name="Обычный 7 2 2" xfId="130"/>
    <cellStyle name="Обычный 7 2 2 2" xfId="220"/>
    <cellStyle name="Обычный 7 2 2 2 2" xfId="221"/>
    <cellStyle name="Обычный 7 2 2 2 2 2" xfId="393"/>
    <cellStyle name="Обычный 7 2 2 2 2 3" xfId="564"/>
    <cellStyle name="Обычный 7 2 2 2 3" xfId="222"/>
    <cellStyle name="Обычный 7 2 2 2 3 2" xfId="394"/>
    <cellStyle name="Обычный 7 2 2 2 3 3" xfId="565"/>
    <cellStyle name="Обычный 7 2 2 2 4" xfId="392"/>
    <cellStyle name="Обычный 7 2 2 2 5" xfId="563"/>
    <cellStyle name="Обычный 7 2 2 3" xfId="223"/>
    <cellStyle name="Обычный 7 2 2 3 2" xfId="395"/>
    <cellStyle name="Обычный 7 2 2 3 3" xfId="566"/>
    <cellStyle name="Обычный 7 2 2 4" xfId="224"/>
    <cellStyle name="Обычный 7 2 2 4 2" xfId="396"/>
    <cellStyle name="Обычный 7 2 2 4 3" xfId="567"/>
    <cellStyle name="Обычный 7 2 2 5" xfId="302"/>
    <cellStyle name="Обычный 7 2 2 6" xfId="473"/>
    <cellStyle name="Обычный 7 2 3" xfId="123"/>
    <cellStyle name="Обычный 7 2 3 2" xfId="225"/>
    <cellStyle name="Обычный 7 2 3 2 2" xfId="226"/>
    <cellStyle name="Обычный 7 2 3 2 2 2" xfId="398"/>
    <cellStyle name="Обычный 7 2 3 2 2 3" xfId="569"/>
    <cellStyle name="Обычный 7 2 3 2 3" xfId="227"/>
    <cellStyle name="Обычный 7 2 3 2 3 2" xfId="399"/>
    <cellStyle name="Обычный 7 2 3 2 3 3" xfId="570"/>
    <cellStyle name="Обычный 7 2 3 2 4" xfId="397"/>
    <cellStyle name="Обычный 7 2 3 2 5" xfId="568"/>
    <cellStyle name="Обычный 7 2 3 3" xfId="228"/>
    <cellStyle name="Обычный 7 2 3 3 2" xfId="400"/>
    <cellStyle name="Обычный 7 2 3 3 3" xfId="571"/>
    <cellStyle name="Обычный 7 2 3 4" xfId="229"/>
    <cellStyle name="Обычный 7 2 3 4 2" xfId="401"/>
    <cellStyle name="Обычный 7 2 3 4 3" xfId="572"/>
    <cellStyle name="Обычный 7 2 3 5" xfId="295"/>
    <cellStyle name="Обычный 7 2 3 6" xfId="466"/>
    <cellStyle name="Обычный 7 2 4" xfId="230"/>
    <cellStyle name="Обычный 7 2 4 2" xfId="231"/>
    <cellStyle name="Обычный 7 2 4 2 2" xfId="403"/>
    <cellStyle name="Обычный 7 2 4 2 3" xfId="574"/>
    <cellStyle name="Обычный 7 2 4 3" xfId="232"/>
    <cellStyle name="Обычный 7 2 4 3 2" xfId="404"/>
    <cellStyle name="Обычный 7 2 4 3 3" xfId="575"/>
    <cellStyle name="Обычный 7 2 4 4" xfId="402"/>
    <cellStyle name="Обычный 7 2 4 5" xfId="573"/>
    <cellStyle name="Обычный 7 2 5" xfId="233"/>
    <cellStyle name="Обычный 7 2 5 2" xfId="405"/>
    <cellStyle name="Обычный 7 2 5 3" xfId="576"/>
    <cellStyle name="Обычный 7 2 6" xfId="234"/>
    <cellStyle name="Обычный 7 2 6 2" xfId="406"/>
    <cellStyle name="Обычный 7 2 6 3" xfId="577"/>
    <cellStyle name="Обычный 7 2 7" xfId="235"/>
    <cellStyle name="Обычный 7 2 7 2" xfId="407"/>
    <cellStyle name="Обычный 7 2 7 3" xfId="578"/>
    <cellStyle name="Обычный 7 2 8" xfId="112"/>
    <cellStyle name="Обычный 7 2 9" xfId="285"/>
    <cellStyle name="Обычный 8" xfId="58"/>
    <cellStyle name="Обычный 9" xfId="114"/>
    <cellStyle name="Обычный 9 2" xfId="132"/>
    <cellStyle name="Обычный 9 2 2" xfId="236"/>
    <cellStyle name="Обычный 9 2 2 2" xfId="237"/>
    <cellStyle name="Обычный 9 2 2 2 2" xfId="409"/>
    <cellStyle name="Обычный 9 2 2 2 3" xfId="580"/>
    <cellStyle name="Обычный 9 2 2 3" xfId="238"/>
    <cellStyle name="Обычный 9 2 2 3 2" xfId="410"/>
    <cellStyle name="Обычный 9 2 2 3 3" xfId="581"/>
    <cellStyle name="Обычный 9 2 2 4" xfId="239"/>
    <cellStyle name="Обычный 9 2 2 4 2" xfId="411"/>
    <cellStyle name="Обычный 9 2 2 4 3" xfId="582"/>
    <cellStyle name="Обычный 9 2 2 5" xfId="408"/>
    <cellStyle name="Обычный 9 2 2 6" xfId="579"/>
    <cellStyle name="Обычный 9 2 3" xfId="240"/>
    <cellStyle name="Обычный 9 2 3 2" xfId="412"/>
    <cellStyle name="Обычный 9 2 3 3" xfId="583"/>
    <cellStyle name="Обычный 9 2 4" xfId="241"/>
    <cellStyle name="Обычный 9 2 4 2" xfId="413"/>
    <cellStyle name="Обычный 9 2 4 3" xfId="584"/>
    <cellStyle name="Обычный 9 2 5" xfId="304"/>
    <cellStyle name="Обычный 9 2 6" xfId="475"/>
    <cellStyle name="Обычный 9 3" xfId="137"/>
    <cellStyle name="Обычный 9 3 2" xfId="242"/>
    <cellStyle name="Обычный 9 3 2 2" xfId="414"/>
    <cellStyle name="Обычный 9 3 2 3" xfId="585"/>
    <cellStyle name="Обычный 9 3 3" xfId="243"/>
    <cellStyle name="Обычный 9 3 3 2" xfId="415"/>
    <cellStyle name="Обычный 9 3 3 3" xfId="586"/>
    <cellStyle name="Обычный 9 3 4" xfId="244"/>
    <cellStyle name="Обычный 9 3 4 2" xfId="416"/>
    <cellStyle name="Обычный 9 3 4 3" xfId="587"/>
    <cellStyle name="Обычный 9 3 5" xfId="309"/>
    <cellStyle name="Обычный 9 3 6" xfId="480"/>
    <cellStyle name="Обычный 9 4" xfId="245"/>
    <cellStyle name="Обычный 9 4 2" xfId="417"/>
    <cellStyle name="Обычный 9 4 3" xfId="588"/>
    <cellStyle name="Обычный 9 5" xfId="246"/>
    <cellStyle name="Обычный 9 5 2" xfId="418"/>
    <cellStyle name="Обычный 9 5 3" xfId="589"/>
    <cellStyle name="Обычный 9 6" xfId="287"/>
    <cellStyle name="Обычный 9 7" xfId="458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10" xfId="452"/>
    <cellStyle name="Финансовый 2 2" xfId="126"/>
    <cellStyle name="Финансовый 2 2 2" xfId="247"/>
    <cellStyle name="Финансовый 2 2 2 2" xfId="248"/>
    <cellStyle name="Финансовый 2 2 2 2 2" xfId="51"/>
    <cellStyle name="Финансовый 2 2 2 2 3" xfId="420"/>
    <cellStyle name="Финансовый 2 2 2 2 4" xfId="591"/>
    <cellStyle name="Финансовый 2 2 2 3" xfId="249"/>
    <cellStyle name="Финансовый 2 2 2 3 2" xfId="421"/>
    <cellStyle name="Финансовый 2 2 2 3 3" xfId="592"/>
    <cellStyle name="Финансовый 2 2 2 4" xfId="419"/>
    <cellStyle name="Финансовый 2 2 2 5" xfId="590"/>
    <cellStyle name="Финансовый 2 2 3" xfId="250"/>
    <cellStyle name="Финансовый 2 2 3 2" xfId="422"/>
    <cellStyle name="Финансовый 2 2 3 3" xfId="593"/>
    <cellStyle name="Финансовый 2 2 4" xfId="251"/>
    <cellStyle name="Финансовый 2 2 4 2" xfId="423"/>
    <cellStyle name="Финансовый 2 2 4 3" xfId="594"/>
    <cellStyle name="Финансовый 2 2 5" xfId="298"/>
    <cellStyle name="Финансовый 2 2 6" xfId="469"/>
    <cellStyle name="Финансовый 2 3" xfId="119"/>
    <cellStyle name="Финансовый 2 3 2" xfId="252"/>
    <cellStyle name="Финансовый 2 3 2 2" xfId="253"/>
    <cellStyle name="Финансовый 2 3 2 2 2" xfId="425"/>
    <cellStyle name="Финансовый 2 3 2 2 3" xfId="596"/>
    <cellStyle name="Финансовый 2 3 2 3" xfId="254"/>
    <cellStyle name="Финансовый 2 3 2 3 2" xfId="426"/>
    <cellStyle name="Финансовый 2 3 2 3 3" xfId="597"/>
    <cellStyle name="Финансовый 2 3 2 4" xfId="424"/>
    <cellStyle name="Финансовый 2 3 2 5" xfId="595"/>
    <cellStyle name="Финансовый 2 3 3" xfId="255"/>
    <cellStyle name="Финансовый 2 3 3 2" xfId="427"/>
    <cellStyle name="Финансовый 2 3 3 3" xfId="598"/>
    <cellStyle name="Финансовый 2 3 4" xfId="256"/>
    <cellStyle name="Финансовый 2 3 4 2" xfId="428"/>
    <cellStyle name="Финансовый 2 3 4 3" xfId="599"/>
    <cellStyle name="Финансовый 2 3 5" xfId="291"/>
    <cellStyle name="Финансовый 2 3 6" xfId="462"/>
    <cellStyle name="Финансовый 2 4" xfId="257"/>
    <cellStyle name="Финансовый 2 4 2" xfId="258"/>
    <cellStyle name="Финансовый 2 4 2 2" xfId="430"/>
    <cellStyle name="Финансовый 2 4 2 3" xfId="601"/>
    <cellStyle name="Финансовый 2 4 3" xfId="259"/>
    <cellStyle name="Финансовый 2 4 3 2" xfId="431"/>
    <cellStyle name="Финансовый 2 4 3 3" xfId="602"/>
    <cellStyle name="Финансовый 2 4 4" xfId="429"/>
    <cellStyle name="Финансовый 2 4 5" xfId="600"/>
    <cellStyle name="Финансовый 2 5" xfId="260"/>
    <cellStyle name="Финансовый 2 5 2" xfId="432"/>
    <cellStyle name="Финансовый 2 5 3" xfId="603"/>
    <cellStyle name="Финансовый 2 6" xfId="261"/>
    <cellStyle name="Финансовый 2 6 2" xfId="433"/>
    <cellStyle name="Финансовый 2 6 3" xfId="604"/>
    <cellStyle name="Финансовый 2 7" xfId="262"/>
    <cellStyle name="Финансовый 2 7 2" xfId="434"/>
    <cellStyle name="Финансовый 2 7 3" xfId="605"/>
    <cellStyle name="Финансовый 2 8" xfId="108"/>
    <cellStyle name="Финансовый 2 9" xfId="281"/>
    <cellStyle name="Финансовый 3" xfId="52"/>
    <cellStyle name="Финансовый 3 10" xfId="453"/>
    <cellStyle name="Финансовый 3 2" xfId="127"/>
    <cellStyle name="Финансовый 3 2 2" xfId="263"/>
    <cellStyle name="Финансовый 3 2 2 2" xfId="264"/>
    <cellStyle name="Финансовый 3 2 2 2 2" xfId="436"/>
    <cellStyle name="Финансовый 3 2 2 2 3" xfId="607"/>
    <cellStyle name="Финансовый 3 2 2 3" xfId="265"/>
    <cellStyle name="Финансовый 3 2 2 3 2" xfId="437"/>
    <cellStyle name="Финансовый 3 2 2 3 3" xfId="608"/>
    <cellStyle name="Финансовый 3 2 2 4" xfId="435"/>
    <cellStyle name="Финансовый 3 2 2 5" xfId="606"/>
    <cellStyle name="Финансовый 3 2 3" xfId="266"/>
    <cellStyle name="Финансовый 3 2 3 2" xfId="438"/>
    <cellStyle name="Финансовый 3 2 3 3" xfId="609"/>
    <cellStyle name="Финансовый 3 2 4" xfId="267"/>
    <cellStyle name="Финансовый 3 2 4 2" xfId="439"/>
    <cellStyle name="Финансовый 3 2 4 3" xfId="610"/>
    <cellStyle name="Финансовый 3 2 5" xfId="299"/>
    <cellStyle name="Финансовый 3 2 6" xfId="470"/>
    <cellStyle name="Финансовый 3 3" xfId="120"/>
    <cellStyle name="Финансовый 3 3 2" xfId="268"/>
    <cellStyle name="Финансовый 3 3 2 2" xfId="269"/>
    <cellStyle name="Финансовый 3 3 2 2 2" xfId="441"/>
    <cellStyle name="Финансовый 3 3 2 2 3" xfId="612"/>
    <cellStyle name="Финансовый 3 3 2 3" xfId="270"/>
    <cellStyle name="Финансовый 3 3 2 3 2" xfId="442"/>
    <cellStyle name="Финансовый 3 3 2 3 3" xfId="613"/>
    <cellStyle name="Финансовый 3 3 2 4" xfId="440"/>
    <cellStyle name="Финансовый 3 3 2 5" xfId="611"/>
    <cellStyle name="Финансовый 3 3 3" xfId="271"/>
    <cellStyle name="Финансовый 3 3 3 2" xfId="443"/>
    <cellStyle name="Финансовый 3 3 3 3" xfId="614"/>
    <cellStyle name="Финансовый 3 3 4" xfId="272"/>
    <cellStyle name="Финансовый 3 3 4 2" xfId="444"/>
    <cellStyle name="Финансовый 3 3 4 3" xfId="615"/>
    <cellStyle name="Финансовый 3 3 5" xfId="292"/>
    <cellStyle name="Финансовый 3 3 6" xfId="463"/>
    <cellStyle name="Финансовый 3 4" xfId="273"/>
    <cellStyle name="Финансовый 3 4 2" xfId="274"/>
    <cellStyle name="Финансовый 3 4 2 2" xfId="446"/>
    <cellStyle name="Финансовый 3 4 2 3" xfId="617"/>
    <cellStyle name="Финансовый 3 4 3" xfId="275"/>
    <cellStyle name="Финансовый 3 4 3 2" xfId="447"/>
    <cellStyle name="Финансовый 3 4 3 3" xfId="618"/>
    <cellStyle name="Финансовый 3 4 4" xfId="445"/>
    <cellStyle name="Финансовый 3 4 5" xfId="616"/>
    <cellStyle name="Финансовый 3 5" xfId="276"/>
    <cellStyle name="Финансовый 3 5 2" xfId="448"/>
    <cellStyle name="Финансовый 3 5 3" xfId="619"/>
    <cellStyle name="Финансовый 3 6" xfId="277"/>
    <cellStyle name="Финансовый 3 6 2" xfId="449"/>
    <cellStyle name="Финансовый 3 6 3" xfId="620"/>
    <cellStyle name="Финансовый 3 7" xfId="278"/>
    <cellStyle name="Финансовый 3 7 2" xfId="450"/>
    <cellStyle name="Финансовый 3 7 3" xfId="621"/>
    <cellStyle name="Финансовый 3 8" xfId="109"/>
    <cellStyle name="Финансовый 3 9" xfId="282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40"/>
  <sheetViews>
    <sheetView tabSelected="1" zoomScale="90" zoomScaleNormal="90" zoomScaleSheetLayoutView="80" workbookViewId="0">
      <selection activeCell="E14" sqref="E14:AC14"/>
    </sheetView>
  </sheetViews>
  <sheetFormatPr defaultRowHeight="15.75" x14ac:dyDescent="0.25"/>
  <cols>
    <col min="1" max="1" width="10.5" style="92" customWidth="1"/>
    <col min="2" max="2" width="52.625" style="68" customWidth="1"/>
    <col min="3" max="3" width="10.25" style="68" customWidth="1"/>
    <col min="4" max="4" width="10" style="42" customWidth="1"/>
    <col min="5" max="9" width="12.125" style="42" customWidth="1"/>
    <col min="10" max="10" width="9.625" style="42" customWidth="1"/>
    <col min="11" max="14" width="9.625" style="43" customWidth="1"/>
    <col min="15" max="15" width="11.875" style="83" customWidth="1"/>
    <col min="16" max="19" width="8.625" style="83" customWidth="1"/>
    <col min="20" max="21" width="6.25" style="43" customWidth="1"/>
    <col min="22" max="22" width="8.875" style="43" customWidth="1"/>
    <col min="23" max="26" width="6.25" style="43" customWidth="1"/>
    <col min="27" max="27" width="8.875" style="43" customWidth="1"/>
    <col min="28" max="29" width="6.25" style="43" customWidth="1"/>
    <col min="30" max="30" width="10" style="43" customWidth="1"/>
    <col min="31" max="31" width="11.75" style="43" customWidth="1"/>
    <col min="32" max="35" width="10.125" style="43" customWidth="1"/>
    <col min="36" max="36" width="11.75" style="43" customWidth="1"/>
    <col min="37" max="37" width="10.125" style="43" customWidth="1"/>
    <col min="38" max="39" width="11.625" style="43" customWidth="1"/>
    <col min="40" max="40" width="10.125" style="43" customWidth="1"/>
    <col min="41" max="41" width="11" style="83" customWidth="1"/>
    <col min="42" max="45" width="8.25" style="83" customWidth="1"/>
    <col min="46" max="47" width="6.25" style="54" customWidth="1"/>
    <col min="48" max="48" width="8.875" style="54" bestFit="1" customWidth="1"/>
    <col min="49" max="52" width="6.25" style="54" customWidth="1"/>
    <col min="53" max="53" width="8.875" style="54" bestFit="1" customWidth="1"/>
    <col min="54" max="55" width="6.25" style="54" customWidth="1"/>
    <col min="56" max="276" width="9" style="3"/>
    <col min="277" max="277" width="36.875" style="3" bestFit="1" customWidth="1"/>
    <col min="278" max="278" width="7.125" style="3" customWidth="1"/>
    <col min="279" max="279" width="6" style="3" customWidth="1"/>
    <col min="280" max="280" width="5.75" style="3" customWidth="1"/>
    <col min="281" max="281" width="10.5" style="3" customWidth="1"/>
    <col min="282" max="282" width="7.5" style="3" customWidth="1"/>
    <col min="283" max="283" width="6.375" style="3" customWidth="1"/>
    <col min="284" max="284" width="6.5" style="3" customWidth="1"/>
    <col min="285" max="285" width="6.375" style="3" customWidth="1"/>
    <col min="286" max="286" width="7.875" style="3" customWidth="1"/>
    <col min="287" max="287" width="7.75" style="3" customWidth="1"/>
    <col min="288" max="291" width="6.5" style="3" customWidth="1"/>
    <col min="292" max="292" width="6.875" style="3" customWidth="1"/>
    <col min="293" max="293" width="9" style="3"/>
    <col min="294" max="294" width="6.125" style="3" customWidth="1"/>
    <col min="295" max="295" width="7.5" style="3" customWidth="1"/>
    <col min="296" max="296" width="7.625" style="3" customWidth="1"/>
    <col min="297" max="297" width="7.75" style="3" customWidth="1"/>
    <col min="298" max="298" width="10.125" style="3" bestFit="1" customWidth="1"/>
    <col min="299" max="299" width="12" style="3" customWidth="1"/>
    <col min="300" max="300" width="10.25" style="3" bestFit="1" customWidth="1"/>
    <col min="301" max="301" width="8.75" style="3" bestFit="1" customWidth="1"/>
    <col min="302" max="302" width="7.75" style="3" customWidth="1"/>
    <col min="303" max="303" width="9.125" style="3" customWidth="1"/>
    <col min="304" max="304" width="9.875" style="3" customWidth="1"/>
    <col min="305" max="305" width="7.75" style="3" customWidth="1"/>
    <col min="306" max="306" width="9.375" style="3" customWidth="1"/>
    <col min="307" max="307" width="9" style="3"/>
    <col min="308" max="308" width="5.875" style="3" customWidth="1"/>
    <col min="309" max="309" width="7.125" style="3" customWidth="1"/>
    <col min="310" max="310" width="8.125" style="3" customWidth="1"/>
    <col min="311" max="311" width="10.25" style="3" customWidth="1"/>
    <col min="312" max="532" width="9" style="3"/>
    <col min="533" max="533" width="36.875" style="3" bestFit="1" customWidth="1"/>
    <col min="534" max="534" width="7.125" style="3" customWidth="1"/>
    <col min="535" max="535" width="6" style="3" customWidth="1"/>
    <col min="536" max="536" width="5.75" style="3" customWidth="1"/>
    <col min="537" max="537" width="10.5" style="3" customWidth="1"/>
    <col min="538" max="538" width="7.5" style="3" customWidth="1"/>
    <col min="539" max="539" width="6.375" style="3" customWidth="1"/>
    <col min="540" max="540" width="6.5" style="3" customWidth="1"/>
    <col min="541" max="541" width="6.375" style="3" customWidth="1"/>
    <col min="542" max="542" width="7.875" style="3" customWidth="1"/>
    <col min="543" max="543" width="7.75" style="3" customWidth="1"/>
    <col min="544" max="547" width="6.5" style="3" customWidth="1"/>
    <col min="548" max="548" width="6.875" style="3" customWidth="1"/>
    <col min="549" max="549" width="9" style="3"/>
    <col min="550" max="550" width="6.125" style="3" customWidth="1"/>
    <col min="551" max="551" width="7.5" style="3" customWidth="1"/>
    <col min="552" max="552" width="7.625" style="3" customWidth="1"/>
    <col min="553" max="553" width="7.75" style="3" customWidth="1"/>
    <col min="554" max="554" width="10.125" style="3" bestFit="1" customWidth="1"/>
    <col min="555" max="555" width="12" style="3" customWidth="1"/>
    <col min="556" max="556" width="10.25" style="3" bestFit="1" customWidth="1"/>
    <col min="557" max="557" width="8.75" style="3" bestFit="1" customWidth="1"/>
    <col min="558" max="558" width="7.75" style="3" customWidth="1"/>
    <col min="559" max="559" width="9.125" style="3" customWidth="1"/>
    <col min="560" max="560" width="9.875" style="3" customWidth="1"/>
    <col min="561" max="561" width="7.75" style="3" customWidth="1"/>
    <col min="562" max="562" width="9.375" style="3" customWidth="1"/>
    <col min="563" max="563" width="9" style="3"/>
    <col min="564" max="564" width="5.875" style="3" customWidth="1"/>
    <col min="565" max="565" width="7.125" style="3" customWidth="1"/>
    <col min="566" max="566" width="8.125" style="3" customWidth="1"/>
    <col min="567" max="567" width="10.25" style="3" customWidth="1"/>
    <col min="568" max="788" width="9" style="3"/>
    <col min="789" max="789" width="36.875" style="3" bestFit="1" customWidth="1"/>
    <col min="790" max="790" width="7.125" style="3" customWidth="1"/>
    <col min="791" max="791" width="6" style="3" customWidth="1"/>
    <col min="792" max="792" width="5.75" style="3" customWidth="1"/>
    <col min="793" max="793" width="10.5" style="3" customWidth="1"/>
    <col min="794" max="794" width="7.5" style="3" customWidth="1"/>
    <col min="795" max="795" width="6.375" style="3" customWidth="1"/>
    <col min="796" max="796" width="6.5" style="3" customWidth="1"/>
    <col min="797" max="797" width="6.375" style="3" customWidth="1"/>
    <col min="798" max="798" width="7.875" style="3" customWidth="1"/>
    <col min="799" max="799" width="7.75" style="3" customWidth="1"/>
    <col min="800" max="803" width="6.5" style="3" customWidth="1"/>
    <col min="804" max="804" width="6.875" style="3" customWidth="1"/>
    <col min="805" max="805" width="9" style="3"/>
    <col min="806" max="806" width="6.125" style="3" customWidth="1"/>
    <col min="807" max="807" width="7.5" style="3" customWidth="1"/>
    <col min="808" max="808" width="7.625" style="3" customWidth="1"/>
    <col min="809" max="809" width="7.75" style="3" customWidth="1"/>
    <col min="810" max="810" width="10.125" style="3" bestFit="1" customWidth="1"/>
    <col min="811" max="811" width="12" style="3" customWidth="1"/>
    <col min="812" max="812" width="10.25" style="3" bestFit="1" customWidth="1"/>
    <col min="813" max="813" width="8.75" style="3" bestFit="1" customWidth="1"/>
    <col min="814" max="814" width="7.75" style="3" customWidth="1"/>
    <col min="815" max="815" width="9.125" style="3" customWidth="1"/>
    <col min="816" max="816" width="9.875" style="3" customWidth="1"/>
    <col min="817" max="817" width="7.75" style="3" customWidth="1"/>
    <col min="818" max="818" width="9.375" style="3" customWidth="1"/>
    <col min="819" max="819" width="9" style="3"/>
    <col min="820" max="820" width="5.875" style="3" customWidth="1"/>
    <col min="821" max="821" width="7.125" style="3" customWidth="1"/>
    <col min="822" max="822" width="8.125" style="3" customWidth="1"/>
    <col min="823" max="823" width="10.25" style="3" customWidth="1"/>
    <col min="824" max="1044" width="9" style="3"/>
    <col min="1045" max="1045" width="36.875" style="3" bestFit="1" customWidth="1"/>
    <col min="1046" max="1046" width="7.125" style="3" customWidth="1"/>
    <col min="1047" max="1047" width="6" style="3" customWidth="1"/>
    <col min="1048" max="1048" width="5.75" style="3" customWidth="1"/>
    <col min="1049" max="1049" width="10.5" style="3" customWidth="1"/>
    <col min="1050" max="1050" width="7.5" style="3" customWidth="1"/>
    <col min="1051" max="1051" width="6.375" style="3" customWidth="1"/>
    <col min="1052" max="1052" width="6.5" style="3" customWidth="1"/>
    <col min="1053" max="1053" width="6.375" style="3" customWidth="1"/>
    <col min="1054" max="1054" width="7.875" style="3" customWidth="1"/>
    <col min="1055" max="1055" width="7.75" style="3" customWidth="1"/>
    <col min="1056" max="1059" width="6.5" style="3" customWidth="1"/>
    <col min="1060" max="1060" width="6.875" style="3" customWidth="1"/>
    <col min="1061" max="1061" width="9" style="3"/>
    <col min="1062" max="1062" width="6.125" style="3" customWidth="1"/>
    <col min="1063" max="1063" width="7.5" style="3" customWidth="1"/>
    <col min="1064" max="1064" width="7.625" style="3" customWidth="1"/>
    <col min="1065" max="1065" width="7.75" style="3" customWidth="1"/>
    <col min="1066" max="1066" width="10.125" style="3" bestFit="1" customWidth="1"/>
    <col min="1067" max="1067" width="12" style="3" customWidth="1"/>
    <col min="1068" max="1068" width="10.25" style="3" bestFit="1" customWidth="1"/>
    <col min="1069" max="1069" width="8.75" style="3" bestFit="1" customWidth="1"/>
    <col min="1070" max="1070" width="7.75" style="3" customWidth="1"/>
    <col min="1071" max="1071" width="9.125" style="3" customWidth="1"/>
    <col min="1072" max="1072" width="9.875" style="3" customWidth="1"/>
    <col min="1073" max="1073" width="7.75" style="3" customWidth="1"/>
    <col min="1074" max="1074" width="9.375" style="3" customWidth="1"/>
    <col min="1075" max="1075" width="9" style="3"/>
    <col min="1076" max="1076" width="5.875" style="3" customWidth="1"/>
    <col min="1077" max="1077" width="7.125" style="3" customWidth="1"/>
    <col min="1078" max="1078" width="8.125" style="3" customWidth="1"/>
    <col min="1079" max="1079" width="10.25" style="3" customWidth="1"/>
    <col min="1080" max="1300" width="9" style="3"/>
    <col min="1301" max="1301" width="36.875" style="3" bestFit="1" customWidth="1"/>
    <col min="1302" max="1302" width="7.125" style="3" customWidth="1"/>
    <col min="1303" max="1303" width="6" style="3" customWidth="1"/>
    <col min="1304" max="1304" width="5.75" style="3" customWidth="1"/>
    <col min="1305" max="1305" width="10.5" style="3" customWidth="1"/>
    <col min="1306" max="1306" width="7.5" style="3" customWidth="1"/>
    <col min="1307" max="1307" width="6.375" style="3" customWidth="1"/>
    <col min="1308" max="1308" width="6.5" style="3" customWidth="1"/>
    <col min="1309" max="1309" width="6.375" style="3" customWidth="1"/>
    <col min="1310" max="1310" width="7.875" style="3" customWidth="1"/>
    <col min="1311" max="1311" width="7.75" style="3" customWidth="1"/>
    <col min="1312" max="1315" width="6.5" style="3" customWidth="1"/>
    <col min="1316" max="1316" width="6.875" style="3" customWidth="1"/>
    <col min="1317" max="1317" width="9" style="3"/>
    <col min="1318" max="1318" width="6.125" style="3" customWidth="1"/>
    <col min="1319" max="1319" width="7.5" style="3" customWidth="1"/>
    <col min="1320" max="1320" width="7.625" style="3" customWidth="1"/>
    <col min="1321" max="1321" width="7.75" style="3" customWidth="1"/>
    <col min="1322" max="1322" width="10.125" style="3" bestFit="1" customWidth="1"/>
    <col min="1323" max="1323" width="12" style="3" customWidth="1"/>
    <col min="1324" max="1324" width="10.25" style="3" bestFit="1" customWidth="1"/>
    <col min="1325" max="1325" width="8.75" style="3" bestFit="1" customWidth="1"/>
    <col min="1326" max="1326" width="7.75" style="3" customWidth="1"/>
    <col min="1327" max="1327" width="9.125" style="3" customWidth="1"/>
    <col min="1328" max="1328" width="9.875" style="3" customWidth="1"/>
    <col min="1329" max="1329" width="7.75" style="3" customWidth="1"/>
    <col min="1330" max="1330" width="9.375" style="3" customWidth="1"/>
    <col min="1331" max="1331" width="9" style="3"/>
    <col min="1332" max="1332" width="5.875" style="3" customWidth="1"/>
    <col min="1333" max="1333" width="7.125" style="3" customWidth="1"/>
    <col min="1334" max="1334" width="8.125" style="3" customWidth="1"/>
    <col min="1335" max="1335" width="10.25" style="3" customWidth="1"/>
    <col min="1336" max="1556" width="9" style="3"/>
    <col min="1557" max="1557" width="36.875" style="3" bestFit="1" customWidth="1"/>
    <col min="1558" max="1558" width="7.125" style="3" customWidth="1"/>
    <col min="1559" max="1559" width="6" style="3" customWidth="1"/>
    <col min="1560" max="1560" width="5.75" style="3" customWidth="1"/>
    <col min="1561" max="1561" width="10.5" style="3" customWidth="1"/>
    <col min="1562" max="1562" width="7.5" style="3" customWidth="1"/>
    <col min="1563" max="1563" width="6.375" style="3" customWidth="1"/>
    <col min="1564" max="1564" width="6.5" style="3" customWidth="1"/>
    <col min="1565" max="1565" width="6.375" style="3" customWidth="1"/>
    <col min="1566" max="1566" width="7.875" style="3" customWidth="1"/>
    <col min="1567" max="1567" width="7.75" style="3" customWidth="1"/>
    <col min="1568" max="1571" width="6.5" style="3" customWidth="1"/>
    <col min="1572" max="1572" width="6.875" style="3" customWidth="1"/>
    <col min="1573" max="1573" width="9" style="3"/>
    <col min="1574" max="1574" width="6.125" style="3" customWidth="1"/>
    <col min="1575" max="1575" width="7.5" style="3" customWidth="1"/>
    <col min="1576" max="1576" width="7.625" style="3" customWidth="1"/>
    <col min="1577" max="1577" width="7.75" style="3" customWidth="1"/>
    <col min="1578" max="1578" width="10.125" style="3" bestFit="1" customWidth="1"/>
    <col min="1579" max="1579" width="12" style="3" customWidth="1"/>
    <col min="1580" max="1580" width="10.25" style="3" bestFit="1" customWidth="1"/>
    <col min="1581" max="1581" width="8.75" style="3" bestFit="1" customWidth="1"/>
    <col min="1582" max="1582" width="7.75" style="3" customWidth="1"/>
    <col min="1583" max="1583" width="9.125" style="3" customWidth="1"/>
    <col min="1584" max="1584" width="9.875" style="3" customWidth="1"/>
    <col min="1585" max="1585" width="7.75" style="3" customWidth="1"/>
    <col min="1586" max="1586" width="9.375" style="3" customWidth="1"/>
    <col min="1587" max="1587" width="9" style="3"/>
    <col min="1588" max="1588" width="5.875" style="3" customWidth="1"/>
    <col min="1589" max="1589" width="7.125" style="3" customWidth="1"/>
    <col min="1590" max="1590" width="8.125" style="3" customWidth="1"/>
    <col min="1591" max="1591" width="10.25" style="3" customWidth="1"/>
    <col min="1592" max="1812" width="9" style="3"/>
    <col min="1813" max="1813" width="36.875" style="3" bestFit="1" customWidth="1"/>
    <col min="1814" max="1814" width="7.125" style="3" customWidth="1"/>
    <col min="1815" max="1815" width="6" style="3" customWidth="1"/>
    <col min="1816" max="1816" width="5.75" style="3" customWidth="1"/>
    <col min="1817" max="1817" width="10.5" style="3" customWidth="1"/>
    <col min="1818" max="1818" width="7.5" style="3" customWidth="1"/>
    <col min="1819" max="1819" width="6.375" style="3" customWidth="1"/>
    <col min="1820" max="1820" width="6.5" style="3" customWidth="1"/>
    <col min="1821" max="1821" width="6.375" style="3" customWidth="1"/>
    <col min="1822" max="1822" width="7.875" style="3" customWidth="1"/>
    <col min="1823" max="1823" width="7.75" style="3" customWidth="1"/>
    <col min="1824" max="1827" width="6.5" style="3" customWidth="1"/>
    <col min="1828" max="1828" width="6.875" style="3" customWidth="1"/>
    <col min="1829" max="1829" width="9" style="3"/>
    <col min="1830" max="1830" width="6.125" style="3" customWidth="1"/>
    <col min="1831" max="1831" width="7.5" style="3" customWidth="1"/>
    <col min="1832" max="1832" width="7.625" style="3" customWidth="1"/>
    <col min="1833" max="1833" width="7.75" style="3" customWidth="1"/>
    <col min="1834" max="1834" width="10.125" style="3" bestFit="1" customWidth="1"/>
    <col min="1835" max="1835" width="12" style="3" customWidth="1"/>
    <col min="1836" max="1836" width="10.25" style="3" bestFit="1" customWidth="1"/>
    <col min="1837" max="1837" width="8.75" style="3" bestFit="1" customWidth="1"/>
    <col min="1838" max="1838" width="7.75" style="3" customWidth="1"/>
    <col min="1839" max="1839" width="9.125" style="3" customWidth="1"/>
    <col min="1840" max="1840" width="9.875" style="3" customWidth="1"/>
    <col min="1841" max="1841" width="7.75" style="3" customWidth="1"/>
    <col min="1842" max="1842" width="9.375" style="3" customWidth="1"/>
    <col min="1843" max="1843" width="9" style="3"/>
    <col min="1844" max="1844" width="5.875" style="3" customWidth="1"/>
    <col min="1845" max="1845" width="7.125" style="3" customWidth="1"/>
    <col min="1846" max="1846" width="8.125" style="3" customWidth="1"/>
    <col min="1847" max="1847" width="10.25" style="3" customWidth="1"/>
    <col min="1848" max="2068" width="9" style="3"/>
    <col min="2069" max="2069" width="36.875" style="3" bestFit="1" customWidth="1"/>
    <col min="2070" max="2070" width="7.125" style="3" customWidth="1"/>
    <col min="2071" max="2071" width="6" style="3" customWidth="1"/>
    <col min="2072" max="2072" width="5.75" style="3" customWidth="1"/>
    <col min="2073" max="2073" width="10.5" style="3" customWidth="1"/>
    <col min="2074" max="2074" width="7.5" style="3" customWidth="1"/>
    <col min="2075" max="2075" width="6.375" style="3" customWidth="1"/>
    <col min="2076" max="2076" width="6.5" style="3" customWidth="1"/>
    <col min="2077" max="2077" width="6.375" style="3" customWidth="1"/>
    <col min="2078" max="2078" width="7.875" style="3" customWidth="1"/>
    <col min="2079" max="2079" width="7.75" style="3" customWidth="1"/>
    <col min="2080" max="2083" width="6.5" style="3" customWidth="1"/>
    <col min="2084" max="2084" width="6.875" style="3" customWidth="1"/>
    <col min="2085" max="2085" width="9" style="3"/>
    <col min="2086" max="2086" width="6.125" style="3" customWidth="1"/>
    <col min="2087" max="2087" width="7.5" style="3" customWidth="1"/>
    <col min="2088" max="2088" width="7.625" style="3" customWidth="1"/>
    <col min="2089" max="2089" width="7.75" style="3" customWidth="1"/>
    <col min="2090" max="2090" width="10.125" style="3" bestFit="1" customWidth="1"/>
    <col min="2091" max="2091" width="12" style="3" customWidth="1"/>
    <col min="2092" max="2092" width="10.25" style="3" bestFit="1" customWidth="1"/>
    <col min="2093" max="2093" width="8.75" style="3" bestFit="1" customWidth="1"/>
    <col min="2094" max="2094" width="7.75" style="3" customWidth="1"/>
    <col min="2095" max="2095" width="9.125" style="3" customWidth="1"/>
    <col min="2096" max="2096" width="9.875" style="3" customWidth="1"/>
    <col min="2097" max="2097" width="7.75" style="3" customWidth="1"/>
    <col min="2098" max="2098" width="9.375" style="3" customWidth="1"/>
    <col min="2099" max="2099" width="9" style="3"/>
    <col min="2100" max="2100" width="5.875" style="3" customWidth="1"/>
    <col min="2101" max="2101" width="7.125" style="3" customWidth="1"/>
    <col min="2102" max="2102" width="8.125" style="3" customWidth="1"/>
    <col min="2103" max="2103" width="10.25" style="3" customWidth="1"/>
    <col min="2104" max="2324" width="9" style="3"/>
    <col min="2325" max="2325" width="36.875" style="3" bestFit="1" customWidth="1"/>
    <col min="2326" max="2326" width="7.125" style="3" customWidth="1"/>
    <col min="2327" max="2327" width="6" style="3" customWidth="1"/>
    <col min="2328" max="2328" width="5.75" style="3" customWidth="1"/>
    <col min="2329" max="2329" width="10.5" style="3" customWidth="1"/>
    <col min="2330" max="2330" width="7.5" style="3" customWidth="1"/>
    <col min="2331" max="2331" width="6.375" style="3" customWidth="1"/>
    <col min="2332" max="2332" width="6.5" style="3" customWidth="1"/>
    <col min="2333" max="2333" width="6.375" style="3" customWidth="1"/>
    <col min="2334" max="2334" width="7.875" style="3" customWidth="1"/>
    <col min="2335" max="2335" width="7.75" style="3" customWidth="1"/>
    <col min="2336" max="2339" width="6.5" style="3" customWidth="1"/>
    <col min="2340" max="2340" width="6.875" style="3" customWidth="1"/>
    <col min="2341" max="2341" width="9" style="3"/>
    <col min="2342" max="2342" width="6.125" style="3" customWidth="1"/>
    <col min="2343" max="2343" width="7.5" style="3" customWidth="1"/>
    <col min="2344" max="2344" width="7.625" style="3" customWidth="1"/>
    <col min="2345" max="2345" width="7.75" style="3" customWidth="1"/>
    <col min="2346" max="2346" width="10.125" style="3" bestFit="1" customWidth="1"/>
    <col min="2347" max="2347" width="12" style="3" customWidth="1"/>
    <col min="2348" max="2348" width="10.25" style="3" bestFit="1" customWidth="1"/>
    <col min="2349" max="2349" width="8.75" style="3" bestFit="1" customWidth="1"/>
    <col min="2350" max="2350" width="7.75" style="3" customWidth="1"/>
    <col min="2351" max="2351" width="9.125" style="3" customWidth="1"/>
    <col min="2352" max="2352" width="9.875" style="3" customWidth="1"/>
    <col min="2353" max="2353" width="7.75" style="3" customWidth="1"/>
    <col min="2354" max="2354" width="9.375" style="3" customWidth="1"/>
    <col min="2355" max="2355" width="9" style="3"/>
    <col min="2356" max="2356" width="5.875" style="3" customWidth="1"/>
    <col min="2357" max="2357" width="7.125" style="3" customWidth="1"/>
    <col min="2358" max="2358" width="8.125" style="3" customWidth="1"/>
    <col min="2359" max="2359" width="10.25" style="3" customWidth="1"/>
    <col min="2360" max="2580" width="9" style="3"/>
    <col min="2581" max="2581" width="36.875" style="3" bestFit="1" customWidth="1"/>
    <col min="2582" max="2582" width="7.125" style="3" customWidth="1"/>
    <col min="2583" max="2583" width="6" style="3" customWidth="1"/>
    <col min="2584" max="2584" width="5.75" style="3" customWidth="1"/>
    <col min="2585" max="2585" width="10.5" style="3" customWidth="1"/>
    <col min="2586" max="2586" width="7.5" style="3" customWidth="1"/>
    <col min="2587" max="2587" width="6.375" style="3" customWidth="1"/>
    <col min="2588" max="2588" width="6.5" style="3" customWidth="1"/>
    <col min="2589" max="2589" width="6.375" style="3" customWidth="1"/>
    <col min="2590" max="2590" width="7.875" style="3" customWidth="1"/>
    <col min="2591" max="2591" width="7.75" style="3" customWidth="1"/>
    <col min="2592" max="2595" width="6.5" style="3" customWidth="1"/>
    <col min="2596" max="2596" width="6.875" style="3" customWidth="1"/>
    <col min="2597" max="2597" width="9" style="3"/>
    <col min="2598" max="2598" width="6.125" style="3" customWidth="1"/>
    <col min="2599" max="2599" width="7.5" style="3" customWidth="1"/>
    <col min="2600" max="2600" width="7.625" style="3" customWidth="1"/>
    <col min="2601" max="2601" width="7.75" style="3" customWidth="1"/>
    <col min="2602" max="2602" width="10.125" style="3" bestFit="1" customWidth="1"/>
    <col min="2603" max="2603" width="12" style="3" customWidth="1"/>
    <col min="2604" max="2604" width="10.25" style="3" bestFit="1" customWidth="1"/>
    <col min="2605" max="2605" width="8.75" style="3" bestFit="1" customWidth="1"/>
    <col min="2606" max="2606" width="7.75" style="3" customWidth="1"/>
    <col min="2607" max="2607" width="9.125" style="3" customWidth="1"/>
    <col min="2608" max="2608" width="9.875" style="3" customWidth="1"/>
    <col min="2609" max="2609" width="7.75" style="3" customWidth="1"/>
    <col min="2610" max="2610" width="9.375" style="3" customWidth="1"/>
    <col min="2611" max="2611" width="9" style="3"/>
    <col min="2612" max="2612" width="5.875" style="3" customWidth="1"/>
    <col min="2613" max="2613" width="7.125" style="3" customWidth="1"/>
    <col min="2614" max="2614" width="8.125" style="3" customWidth="1"/>
    <col min="2615" max="2615" width="10.25" style="3" customWidth="1"/>
    <col min="2616" max="2836" width="9" style="3"/>
    <col min="2837" max="2837" width="36.875" style="3" bestFit="1" customWidth="1"/>
    <col min="2838" max="2838" width="7.125" style="3" customWidth="1"/>
    <col min="2839" max="2839" width="6" style="3" customWidth="1"/>
    <col min="2840" max="2840" width="5.75" style="3" customWidth="1"/>
    <col min="2841" max="2841" width="10.5" style="3" customWidth="1"/>
    <col min="2842" max="2842" width="7.5" style="3" customWidth="1"/>
    <col min="2843" max="2843" width="6.375" style="3" customWidth="1"/>
    <col min="2844" max="2844" width="6.5" style="3" customWidth="1"/>
    <col min="2845" max="2845" width="6.375" style="3" customWidth="1"/>
    <col min="2846" max="2846" width="7.875" style="3" customWidth="1"/>
    <col min="2847" max="2847" width="7.75" style="3" customWidth="1"/>
    <col min="2848" max="2851" width="6.5" style="3" customWidth="1"/>
    <col min="2852" max="2852" width="6.875" style="3" customWidth="1"/>
    <col min="2853" max="2853" width="9" style="3"/>
    <col min="2854" max="2854" width="6.125" style="3" customWidth="1"/>
    <col min="2855" max="2855" width="7.5" style="3" customWidth="1"/>
    <col min="2856" max="2856" width="7.625" style="3" customWidth="1"/>
    <col min="2857" max="2857" width="7.75" style="3" customWidth="1"/>
    <col min="2858" max="2858" width="10.125" style="3" bestFit="1" customWidth="1"/>
    <col min="2859" max="2859" width="12" style="3" customWidth="1"/>
    <col min="2860" max="2860" width="10.25" style="3" bestFit="1" customWidth="1"/>
    <col min="2861" max="2861" width="8.75" style="3" bestFit="1" customWidth="1"/>
    <col min="2862" max="2862" width="7.75" style="3" customWidth="1"/>
    <col min="2863" max="2863" width="9.125" style="3" customWidth="1"/>
    <col min="2864" max="2864" width="9.875" style="3" customWidth="1"/>
    <col min="2865" max="2865" width="7.75" style="3" customWidth="1"/>
    <col min="2866" max="2866" width="9.375" style="3" customWidth="1"/>
    <col min="2867" max="2867" width="9" style="3"/>
    <col min="2868" max="2868" width="5.875" style="3" customWidth="1"/>
    <col min="2869" max="2869" width="7.125" style="3" customWidth="1"/>
    <col min="2870" max="2870" width="8.125" style="3" customWidth="1"/>
    <col min="2871" max="2871" width="10.25" style="3" customWidth="1"/>
    <col min="2872" max="3092" width="9" style="3"/>
    <col min="3093" max="3093" width="36.875" style="3" bestFit="1" customWidth="1"/>
    <col min="3094" max="3094" width="7.125" style="3" customWidth="1"/>
    <col min="3095" max="3095" width="6" style="3" customWidth="1"/>
    <col min="3096" max="3096" width="5.75" style="3" customWidth="1"/>
    <col min="3097" max="3097" width="10.5" style="3" customWidth="1"/>
    <col min="3098" max="3098" width="7.5" style="3" customWidth="1"/>
    <col min="3099" max="3099" width="6.375" style="3" customWidth="1"/>
    <col min="3100" max="3100" width="6.5" style="3" customWidth="1"/>
    <col min="3101" max="3101" width="6.375" style="3" customWidth="1"/>
    <col min="3102" max="3102" width="7.875" style="3" customWidth="1"/>
    <col min="3103" max="3103" width="7.75" style="3" customWidth="1"/>
    <col min="3104" max="3107" width="6.5" style="3" customWidth="1"/>
    <col min="3108" max="3108" width="6.875" style="3" customWidth="1"/>
    <col min="3109" max="3109" width="9" style="3"/>
    <col min="3110" max="3110" width="6.125" style="3" customWidth="1"/>
    <col min="3111" max="3111" width="7.5" style="3" customWidth="1"/>
    <col min="3112" max="3112" width="7.625" style="3" customWidth="1"/>
    <col min="3113" max="3113" width="7.75" style="3" customWidth="1"/>
    <col min="3114" max="3114" width="10.125" style="3" bestFit="1" customWidth="1"/>
    <col min="3115" max="3115" width="12" style="3" customWidth="1"/>
    <col min="3116" max="3116" width="10.25" style="3" bestFit="1" customWidth="1"/>
    <col min="3117" max="3117" width="8.75" style="3" bestFit="1" customWidth="1"/>
    <col min="3118" max="3118" width="7.75" style="3" customWidth="1"/>
    <col min="3119" max="3119" width="9.125" style="3" customWidth="1"/>
    <col min="3120" max="3120" width="9.875" style="3" customWidth="1"/>
    <col min="3121" max="3121" width="7.75" style="3" customWidth="1"/>
    <col min="3122" max="3122" width="9.375" style="3" customWidth="1"/>
    <col min="3123" max="3123" width="9" style="3"/>
    <col min="3124" max="3124" width="5.875" style="3" customWidth="1"/>
    <col min="3125" max="3125" width="7.125" style="3" customWidth="1"/>
    <col min="3126" max="3126" width="8.125" style="3" customWidth="1"/>
    <col min="3127" max="3127" width="10.25" style="3" customWidth="1"/>
    <col min="3128" max="3348" width="9" style="3"/>
    <col min="3349" max="3349" width="36.875" style="3" bestFit="1" customWidth="1"/>
    <col min="3350" max="3350" width="7.125" style="3" customWidth="1"/>
    <col min="3351" max="3351" width="6" style="3" customWidth="1"/>
    <col min="3352" max="3352" width="5.75" style="3" customWidth="1"/>
    <col min="3353" max="3353" width="10.5" style="3" customWidth="1"/>
    <col min="3354" max="3354" width="7.5" style="3" customWidth="1"/>
    <col min="3355" max="3355" width="6.375" style="3" customWidth="1"/>
    <col min="3356" max="3356" width="6.5" style="3" customWidth="1"/>
    <col min="3357" max="3357" width="6.375" style="3" customWidth="1"/>
    <col min="3358" max="3358" width="7.875" style="3" customWidth="1"/>
    <col min="3359" max="3359" width="7.75" style="3" customWidth="1"/>
    <col min="3360" max="3363" width="6.5" style="3" customWidth="1"/>
    <col min="3364" max="3364" width="6.875" style="3" customWidth="1"/>
    <col min="3365" max="3365" width="9" style="3"/>
    <col min="3366" max="3366" width="6.125" style="3" customWidth="1"/>
    <col min="3367" max="3367" width="7.5" style="3" customWidth="1"/>
    <col min="3368" max="3368" width="7.625" style="3" customWidth="1"/>
    <col min="3369" max="3369" width="7.75" style="3" customWidth="1"/>
    <col min="3370" max="3370" width="10.125" style="3" bestFit="1" customWidth="1"/>
    <col min="3371" max="3371" width="12" style="3" customWidth="1"/>
    <col min="3372" max="3372" width="10.25" style="3" bestFit="1" customWidth="1"/>
    <col min="3373" max="3373" width="8.75" style="3" bestFit="1" customWidth="1"/>
    <col min="3374" max="3374" width="7.75" style="3" customWidth="1"/>
    <col min="3375" max="3375" width="9.125" style="3" customWidth="1"/>
    <col min="3376" max="3376" width="9.875" style="3" customWidth="1"/>
    <col min="3377" max="3377" width="7.75" style="3" customWidth="1"/>
    <col min="3378" max="3378" width="9.375" style="3" customWidth="1"/>
    <col min="3379" max="3379" width="9" style="3"/>
    <col min="3380" max="3380" width="5.875" style="3" customWidth="1"/>
    <col min="3381" max="3381" width="7.125" style="3" customWidth="1"/>
    <col min="3382" max="3382" width="8.125" style="3" customWidth="1"/>
    <col min="3383" max="3383" width="10.25" style="3" customWidth="1"/>
    <col min="3384" max="3604" width="9" style="3"/>
    <col min="3605" max="3605" width="36.875" style="3" bestFit="1" customWidth="1"/>
    <col min="3606" max="3606" width="7.125" style="3" customWidth="1"/>
    <col min="3607" max="3607" width="6" style="3" customWidth="1"/>
    <col min="3608" max="3608" width="5.75" style="3" customWidth="1"/>
    <col min="3609" max="3609" width="10.5" style="3" customWidth="1"/>
    <col min="3610" max="3610" width="7.5" style="3" customWidth="1"/>
    <col min="3611" max="3611" width="6.375" style="3" customWidth="1"/>
    <col min="3612" max="3612" width="6.5" style="3" customWidth="1"/>
    <col min="3613" max="3613" width="6.375" style="3" customWidth="1"/>
    <col min="3614" max="3614" width="7.875" style="3" customWidth="1"/>
    <col min="3615" max="3615" width="7.75" style="3" customWidth="1"/>
    <col min="3616" max="3619" width="6.5" style="3" customWidth="1"/>
    <col min="3620" max="3620" width="6.875" style="3" customWidth="1"/>
    <col min="3621" max="3621" width="9" style="3"/>
    <col min="3622" max="3622" width="6.125" style="3" customWidth="1"/>
    <col min="3623" max="3623" width="7.5" style="3" customWidth="1"/>
    <col min="3624" max="3624" width="7.625" style="3" customWidth="1"/>
    <col min="3625" max="3625" width="7.75" style="3" customWidth="1"/>
    <col min="3626" max="3626" width="10.125" style="3" bestFit="1" customWidth="1"/>
    <col min="3627" max="3627" width="12" style="3" customWidth="1"/>
    <col min="3628" max="3628" width="10.25" style="3" bestFit="1" customWidth="1"/>
    <col min="3629" max="3629" width="8.75" style="3" bestFit="1" customWidth="1"/>
    <col min="3630" max="3630" width="7.75" style="3" customWidth="1"/>
    <col min="3631" max="3631" width="9.125" style="3" customWidth="1"/>
    <col min="3632" max="3632" width="9.875" style="3" customWidth="1"/>
    <col min="3633" max="3633" width="7.75" style="3" customWidth="1"/>
    <col min="3634" max="3634" width="9.375" style="3" customWidth="1"/>
    <col min="3635" max="3635" width="9" style="3"/>
    <col min="3636" max="3636" width="5.875" style="3" customWidth="1"/>
    <col min="3637" max="3637" width="7.125" style="3" customWidth="1"/>
    <col min="3638" max="3638" width="8.125" style="3" customWidth="1"/>
    <col min="3639" max="3639" width="10.25" style="3" customWidth="1"/>
    <col min="3640" max="3860" width="9" style="3"/>
    <col min="3861" max="3861" width="36.875" style="3" bestFit="1" customWidth="1"/>
    <col min="3862" max="3862" width="7.125" style="3" customWidth="1"/>
    <col min="3863" max="3863" width="6" style="3" customWidth="1"/>
    <col min="3864" max="3864" width="5.75" style="3" customWidth="1"/>
    <col min="3865" max="3865" width="10.5" style="3" customWidth="1"/>
    <col min="3866" max="3866" width="7.5" style="3" customWidth="1"/>
    <col min="3867" max="3867" width="6.375" style="3" customWidth="1"/>
    <col min="3868" max="3868" width="6.5" style="3" customWidth="1"/>
    <col min="3869" max="3869" width="6.375" style="3" customWidth="1"/>
    <col min="3870" max="3870" width="7.875" style="3" customWidth="1"/>
    <col min="3871" max="3871" width="7.75" style="3" customWidth="1"/>
    <col min="3872" max="3875" width="6.5" style="3" customWidth="1"/>
    <col min="3876" max="3876" width="6.875" style="3" customWidth="1"/>
    <col min="3877" max="3877" width="9" style="3"/>
    <col min="3878" max="3878" width="6.125" style="3" customWidth="1"/>
    <col min="3879" max="3879" width="7.5" style="3" customWidth="1"/>
    <col min="3880" max="3880" width="7.625" style="3" customWidth="1"/>
    <col min="3881" max="3881" width="7.75" style="3" customWidth="1"/>
    <col min="3882" max="3882" width="10.125" style="3" bestFit="1" customWidth="1"/>
    <col min="3883" max="3883" width="12" style="3" customWidth="1"/>
    <col min="3884" max="3884" width="10.25" style="3" bestFit="1" customWidth="1"/>
    <col min="3885" max="3885" width="8.75" style="3" bestFit="1" customWidth="1"/>
    <col min="3886" max="3886" width="7.75" style="3" customWidth="1"/>
    <col min="3887" max="3887" width="9.125" style="3" customWidth="1"/>
    <col min="3888" max="3888" width="9.875" style="3" customWidth="1"/>
    <col min="3889" max="3889" width="7.75" style="3" customWidth="1"/>
    <col min="3890" max="3890" width="9.375" style="3" customWidth="1"/>
    <col min="3891" max="3891" width="9" style="3"/>
    <col min="3892" max="3892" width="5.875" style="3" customWidth="1"/>
    <col min="3893" max="3893" width="7.125" style="3" customWidth="1"/>
    <col min="3894" max="3894" width="8.125" style="3" customWidth="1"/>
    <col min="3895" max="3895" width="10.25" style="3" customWidth="1"/>
    <col min="3896" max="4116" width="9" style="3"/>
    <col min="4117" max="4117" width="36.875" style="3" bestFit="1" customWidth="1"/>
    <col min="4118" max="4118" width="7.125" style="3" customWidth="1"/>
    <col min="4119" max="4119" width="6" style="3" customWidth="1"/>
    <col min="4120" max="4120" width="5.75" style="3" customWidth="1"/>
    <col min="4121" max="4121" width="10.5" style="3" customWidth="1"/>
    <col min="4122" max="4122" width="7.5" style="3" customWidth="1"/>
    <col min="4123" max="4123" width="6.375" style="3" customWidth="1"/>
    <col min="4124" max="4124" width="6.5" style="3" customWidth="1"/>
    <col min="4125" max="4125" width="6.375" style="3" customWidth="1"/>
    <col min="4126" max="4126" width="7.875" style="3" customWidth="1"/>
    <col min="4127" max="4127" width="7.75" style="3" customWidth="1"/>
    <col min="4128" max="4131" width="6.5" style="3" customWidth="1"/>
    <col min="4132" max="4132" width="6.875" style="3" customWidth="1"/>
    <col min="4133" max="4133" width="9" style="3"/>
    <col min="4134" max="4134" width="6.125" style="3" customWidth="1"/>
    <col min="4135" max="4135" width="7.5" style="3" customWidth="1"/>
    <col min="4136" max="4136" width="7.625" style="3" customWidth="1"/>
    <col min="4137" max="4137" width="7.75" style="3" customWidth="1"/>
    <col min="4138" max="4138" width="10.125" style="3" bestFit="1" customWidth="1"/>
    <col min="4139" max="4139" width="12" style="3" customWidth="1"/>
    <col min="4140" max="4140" width="10.25" style="3" bestFit="1" customWidth="1"/>
    <col min="4141" max="4141" width="8.75" style="3" bestFit="1" customWidth="1"/>
    <col min="4142" max="4142" width="7.75" style="3" customWidth="1"/>
    <col min="4143" max="4143" width="9.125" style="3" customWidth="1"/>
    <col min="4144" max="4144" width="9.875" style="3" customWidth="1"/>
    <col min="4145" max="4145" width="7.75" style="3" customWidth="1"/>
    <col min="4146" max="4146" width="9.375" style="3" customWidth="1"/>
    <col min="4147" max="4147" width="9" style="3"/>
    <col min="4148" max="4148" width="5.875" style="3" customWidth="1"/>
    <col min="4149" max="4149" width="7.125" style="3" customWidth="1"/>
    <col min="4150" max="4150" width="8.125" style="3" customWidth="1"/>
    <col min="4151" max="4151" width="10.25" style="3" customWidth="1"/>
    <col min="4152" max="4372" width="9" style="3"/>
    <col min="4373" max="4373" width="36.875" style="3" bestFit="1" customWidth="1"/>
    <col min="4374" max="4374" width="7.125" style="3" customWidth="1"/>
    <col min="4375" max="4375" width="6" style="3" customWidth="1"/>
    <col min="4376" max="4376" width="5.75" style="3" customWidth="1"/>
    <col min="4377" max="4377" width="10.5" style="3" customWidth="1"/>
    <col min="4378" max="4378" width="7.5" style="3" customWidth="1"/>
    <col min="4379" max="4379" width="6.375" style="3" customWidth="1"/>
    <col min="4380" max="4380" width="6.5" style="3" customWidth="1"/>
    <col min="4381" max="4381" width="6.375" style="3" customWidth="1"/>
    <col min="4382" max="4382" width="7.875" style="3" customWidth="1"/>
    <col min="4383" max="4383" width="7.75" style="3" customWidth="1"/>
    <col min="4384" max="4387" width="6.5" style="3" customWidth="1"/>
    <col min="4388" max="4388" width="6.875" style="3" customWidth="1"/>
    <col min="4389" max="4389" width="9" style="3"/>
    <col min="4390" max="4390" width="6.125" style="3" customWidth="1"/>
    <col min="4391" max="4391" width="7.5" style="3" customWidth="1"/>
    <col min="4392" max="4392" width="7.625" style="3" customWidth="1"/>
    <col min="4393" max="4393" width="7.75" style="3" customWidth="1"/>
    <col min="4394" max="4394" width="10.125" style="3" bestFit="1" customWidth="1"/>
    <col min="4395" max="4395" width="12" style="3" customWidth="1"/>
    <col min="4396" max="4396" width="10.25" style="3" bestFit="1" customWidth="1"/>
    <col min="4397" max="4397" width="8.75" style="3" bestFit="1" customWidth="1"/>
    <col min="4398" max="4398" width="7.75" style="3" customWidth="1"/>
    <col min="4399" max="4399" width="9.125" style="3" customWidth="1"/>
    <col min="4400" max="4400" width="9.875" style="3" customWidth="1"/>
    <col min="4401" max="4401" width="7.75" style="3" customWidth="1"/>
    <col min="4402" max="4402" width="9.375" style="3" customWidth="1"/>
    <col min="4403" max="4403" width="9" style="3"/>
    <col min="4404" max="4404" width="5.875" style="3" customWidth="1"/>
    <col min="4405" max="4405" width="7.125" style="3" customWidth="1"/>
    <col min="4406" max="4406" width="8.125" style="3" customWidth="1"/>
    <col min="4407" max="4407" width="10.25" style="3" customWidth="1"/>
    <col min="4408" max="4628" width="9" style="3"/>
    <col min="4629" max="4629" width="36.875" style="3" bestFit="1" customWidth="1"/>
    <col min="4630" max="4630" width="7.125" style="3" customWidth="1"/>
    <col min="4631" max="4631" width="6" style="3" customWidth="1"/>
    <col min="4632" max="4632" width="5.75" style="3" customWidth="1"/>
    <col min="4633" max="4633" width="10.5" style="3" customWidth="1"/>
    <col min="4634" max="4634" width="7.5" style="3" customWidth="1"/>
    <col min="4635" max="4635" width="6.375" style="3" customWidth="1"/>
    <col min="4636" max="4636" width="6.5" style="3" customWidth="1"/>
    <col min="4637" max="4637" width="6.375" style="3" customWidth="1"/>
    <col min="4638" max="4638" width="7.875" style="3" customWidth="1"/>
    <col min="4639" max="4639" width="7.75" style="3" customWidth="1"/>
    <col min="4640" max="4643" width="6.5" style="3" customWidth="1"/>
    <col min="4644" max="4644" width="6.875" style="3" customWidth="1"/>
    <col min="4645" max="4645" width="9" style="3"/>
    <col min="4646" max="4646" width="6.125" style="3" customWidth="1"/>
    <col min="4647" max="4647" width="7.5" style="3" customWidth="1"/>
    <col min="4648" max="4648" width="7.625" style="3" customWidth="1"/>
    <col min="4649" max="4649" width="7.75" style="3" customWidth="1"/>
    <col min="4650" max="4650" width="10.125" style="3" bestFit="1" customWidth="1"/>
    <col min="4651" max="4651" width="12" style="3" customWidth="1"/>
    <col min="4652" max="4652" width="10.25" style="3" bestFit="1" customWidth="1"/>
    <col min="4653" max="4653" width="8.75" style="3" bestFit="1" customWidth="1"/>
    <col min="4654" max="4654" width="7.75" style="3" customWidth="1"/>
    <col min="4655" max="4655" width="9.125" style="3" customWidth="1"/>
    <col min="4656" max="4656" width="9.875" style="3" customWidth="1"/>
    <col min="4657" max="4657" width="7.75" style="3" customWidth="1"/>
    <col min="4658" max="4658" width="9.375" style="3" customWidth="1"/>
    <col min="4659" max="4659" width="9" style="3"/>
    <col min="4660" max="4660" width="5.875" style="3" customWidth="1"/>
    <col min="4661" max="4661" width="7.125" style="3" customWidth="1"/>
    <col min="4662" max="4662" width="8.125" style="3" customWidth="1"/>
    <col min="4663" max="4663" width="10.25" style="3" customWidth="1"/>
    <col min="4664" max="4884" width="9" style="3"/>
    <col min="4885" max="4885" width="36.875" style="3" bestFit="1" customWidth="1"/>
    <col min="4886" max="4886" width="7.125" style="3" customWidth="1"/>
    <col min="4887" max="4887" width="6" style="3" customWidth="1"/>
    <col min="4888" max="4888" width="5.75" style="3" customWidth="1"/>
    <col min="4889" max="4889" width="10.5" style="3" customWidth="1"/>
    <col min="4890" max="4890" width="7.5" style="3" customWidth="1"/>
    <col min="4891" max="4891" width="6.375" style="3" customWidth="1"/>
    <col min="4892" max="4892" width="6.5" style="3" customWidth="1"/>
    <col min="4893" max="4893" width="6.375" style="3" customWidth="1"/>
    <col min="4894" max="4894" width="7.875" style="3" customWidth="1"/>
    <col min="4895" max="4895" width="7.75" style="3" customWidth="1"/>
    <col min="4896" max="4899" width="6.5" style="3" customWidth="1"/>
    <col min="4900" max="4900" width="6.875" style="3" customWidth="1"/>
    <col min="4901" max="4901" width="9" style="3"/>
    <col min="4902" max="4902" width="6.125" style="3" customWidth="1"/>
    <col min="4903" max="4903" width="7.5" style="3" customWidth="1"/>
    <col min="4904" max="4904" width="7.625" style="3" customWidth="1"/>
    <col min="4905" max="4905" width="7.75" style="3" customWidth="1"/>
    <col min="4906" max="4906" width="10.125" style="3" bestFit="1" customWidth="1"/>
    <col min="4907" max="4907" width="12" style="3" customWidth="1"/>
    <col min="4908" max="4908" width="10.25" style="3" bestFit="1" customWidth="1"/>
    <col min="4909" max="4909" width="8.75" style="3" bestFit="1" customWidth="1"/>
    <col min="4910" max="4910" width="7.75" style="3" customWidth="1"/>
    <col min="4911" max="4911" width="9.125" style="3" customWidth="1"/>
    <col min="4912" max="4912" width="9.875" style="3" customWidth="1"/>
    <col min="4913" max="4913" width="7.75" style="3" customWidth="1"/>
    <col min="4914" max="4914" width="9.375" style="3" customWidth="1"/>
    <col min="4915" max="4915" width="9" style="3"/>
    <col min="4916" max="4916" width="5.875" style="3" customWidth="1"/>
    <col min="4917" max="4917" width="7.125" style="3" customWidth="1"/>
    <col min="4918" max="4918" width="8.125" style="3" customWidth="1"/>
    <col min="4919" max="4919" width="10.25" style="3" customWidth="1"/>
    <col min="4920" max="5140" width="9" style="3"/>
    <col min="5141" max="5141" width="36.875" style="3" bestFit="1" customWidth="1"/>
    <col min="5142" max="5142" width="7.125" style="3" customWidth="1"/>
    <col min="5143" max="5143" width="6" style="3" customWidth="1"/>
    <col min="5144" max="5144" width="5.75" style="3" customWidth="1"/>
    <col min="5145" max="5145" width="10.5" style="3" customWidth="1"/>
    <col min="5146" max="5146" width="7.5" style="3" customWidth="1"/>
    <col min="5147" max="5147" width="6.375" style="3" customWidth="1"/>
    <col min="5148" max="5148" width="6.5" style="3" customWidth="1"/>
    <col min="5149" max="5149" width="6.375" style="3" customWidth="1"/>
    <col min="5150" max="5150" width="7.875" style="3" customWidth="1"/>
    <col min="5151" max="5151" width="7.75" style="3" customWidth="1"/>
    <col min="5152" max="5155" width="6.5" style="3" customWidth="1"/>
    <col min="5156" max="5156" width="6.875" style="3" customWidth="1"/>
    <col min="5157" max="5157" width="9" style="3"/>
    <col min="5158" max="5158" width="6.125" style="3" customWidth="1"/>
    <col min="5159" max="5159" width="7.5" style="3" customWidth="1"/>
    <col min="5160" max="5160" width="7.625" style="3" customWidth="1"/>
    <col min="5161" max="5161" width="7.75" style="3" customWidth="1"/>
    <col min="5162" max="5162" width="10.125" style="3" bestFit="1" customWidth="1"/>
    <col min="5163" max="5163" width="12" style="3" customWidth="1"/>
    <col min="5164" max="5164" width="10.25" style="3" bestFit="1" customWidth="1"/>
    <col min="5165" max="5165" width="8.75" style="3" bestFit="1" customWidth="1"/>
    <col min="5166" max="5166" width="7.75" style="3" customWidth="1"/>
    <col min="5167" max="5167" width="9.125" style="3" customWidth="1"/>
    <col min="5168" max="5168" width="9.875" style="3" customWidth="1"/>
    <col min="5169" max="5169" width="7.75" style="3" customWidth="1"/>
    <col min="5170" max="5170" width="9.375" style="3" customWidth="1"/>
    <col min="5171" max="5171" width="9" style="3"/>
    <col min="5172" max="5172" width="5.875" style="3" customWidth="1"/>
    <col min="5173" max="5173" width="7.125" style="3" customWidth="1"/>
    <col min="5174" max="5174" width="8.125" style="3" customWidth="1"/>
    <col min="5175" max="5175" width="10.25" style="3" customWidth="1"/>
    <col min="5176" max="5396" width="9" style="3"/>
    <col min="5397" max="5397" width="36.875" style="3" bestFit="1" customWidth="1"/>
    <col min="5398" max="5398" width="7.125" style="3" customWidth="1"/>
    <col min="5399" max="5399" width="6" style="3" customWidth="1"/>
    <col min="5400" max="5400" width="5.75" style="3" customWidth="1"/>
    <col min="5401" max="5401" width="10.5" style="3" customWidth="1"/>
    <col min="5402" max="5402" width="7.5" style="3" customWidth="1"/>
    <col min="5403" max="5403" width="6.375" style="3" customWidth="1"/>
    <col min="5404" max="5404" width="6.5" style="3" customWidth="1"/>
    <col min="5405" max="5405" width="6.375" style="3" customWidth="1"/>
    <col min="5406" max="5406" width="7.875" style="3" customWidth="1"/>
    <col min="5407" max="5407" width="7.75" style="3" customWidth="1"/>
    <col min="5408" max="5411" width="6.5" style="3" customWidth="1"/>
    <col min="5412" max="5412" width="6.875" style="3" customWidth="1"/>
    <col min="5413" max="5413" width="9" style="3"/>
    <col min="5414" max="5414" width="6.125" style="3" customWidth="1"/>
    <col min="5415" max="5415" width="7.5" style="3" customWidth="1"/>
    <col min="5416" max="5416" width="7.625" style="3" customWidth="1"/>
    <col min="5417" max="5417" width="7.75" style="3" customWidth="1"/>
    <col min="5418" max="5418" width="10.125" style="3" bestFit="1" customWidth="1"/>
    <col min="5419" max="5419" width="12" style="3" customWidth="1"/>
    <col min="5420" max="5420" width="10.25" style="3" bestFit="1" customWidth="1"/>
    <col min="5421" max="5421" width="8.75" style="3" bestFit="1" customWidth="1"/>
    <col min="5422" max="5422" width="7.75" style="3" customWidth="1"/>
    <col min="5423" max="5423" width="9.125" style="3" customWidth="1"/>
    <col min="5424" max="5424" width="9.875" style="3" customWidth="1"/>
    <col min="5425" max="5425" width="7.75" style="3" customWidth="1"/>
    <col min="5426" max="5426" width="9.375" style="3" customWidth="1"/>
    <col min="5427" max="5427" width="9" style="3"/>
    <col min="5428" max="5428" width="5.875" style="3" customWidth="1"/>
    <col min="5429" max="5429" width="7.125" style="3" customWidth="1"/>
    <col min="5430" max="5430" width="8.125" style="3" customWidth="1"/>
    <col min="5431" max="5431" width="10.25" style="3" customWidth="1"/>
    <col min="5432" max="5652" width="9" style="3"/>
    <col min="5653" max="5653" width="36.875" style="3" bestFit="1" customWidth="1"/>
    <col min="5654" max="5654" width="7.125" style="3" customWidth="1"/>
    <col min="5655" max="5655" width="6" style="3" customWidth="1"/>
    <col min="5656" max="5656" width="5.75" style="3" customWidth="1"/>
    <col min="5657" max="5657" width="10.5" style="3" customWidth="1"/>
    <col min="5658" max="5658" width="7.5" style="3" customWidth="1"/>
    <col min="5659" max="5659" width="6.375" style="3" customWidth="1"/>
    <col min="5660" max="5660" width="6.5" style="3" customWidth="1"/>
    <col min="5661" max="5661" width="6.375" style="3" customWidth="1"/>
    <col min="5662" max="5662" width="7.875" style="3" customWidth="1"/>
    <col min="5663" max="5663" width="7.75" style="3" customWidth="1"/>
    <col min="5664" max="5667" width="6.5" style="3" customWidth="1"/>
    <col min="5668" max="5668" width="6.875" style="3" customWidth="1"/>
    <col min="5669" max="5669" width="9" style="3"/>
    <col min="5670" max="5670" width="6.125" style="3" customWidth="1"/>
    <col min="5671" max="5671" width="7.5" style="3" customWidth="1"/>
    <col min="5672" max="5672" width="7.625" style="3" customWidth="1"/>
    <col min="5673" max="5673" width="7.75" style="3" customWidth="1"/>
    <col min="5674" max="5674" width="10.125" style="3" bestFit="1" customWidth="1"/>
    <col min="5675" max="5675" width="12" style="3" customWidth="1"/>
    <col min="5676" max="5676" width="10.25" style="3" bestFit="1" customWidth="1"/>
    <col min="5677" max="5677" width="8.75" style="3" bestFit="1" customWidth="1"/>
    <col min="5678" max="5678" width="7.75" style="3" customWidth="1"/>
    <col min="5679" max="5679" width="9.125" style="3" customWidth="1"/>
    <col min="5680" max="5680" width="9.875" style="3" customWidth="1"/>
    <col min="5681" max="5681" width="7.75" style="3" customWidth="1"/>
    <col min="5682" max="5682" width="9.375" style="3" customWidth="1"/>
    <col min="5683" max="5683" width="9" style="3"/>
    <col min="5684" max="5684" width="5.875" style="3" customWidth="1"/>
    <col min="5685" max="5685" width="7.125" style="3" customWidth="1"/>
    <col min="5686" max="5686" width="8.125" style="3" customWidth="1"/>
    <col min="5687" max="5687" width="10.25" style="3" customWidth="1"/>
    <col min="5688" max="5908" width="9" style="3"/>
    <col min="5909" max="5909" width="36.875" style="3" bestFit="1" customWidth="1"/>
    <col min="5910" max="5910" width="7.125" style="3" customWidth="1"/>
    <col min="5911" max="5911" width="6" style="3" customWidth="1"/>
    <col min="5912" max="5912" width="5.75" style="3" customWidth="1"/>
    <col min="5913" max="5913" width="10.5" style="3" customWidth="1"/>
    <col min="5914" max="5914" width="7.5" style="3" customWidth="1"/>
    <col min="5915" max="5915" width="6.375" style="3" customWidth="1"/>
    <col min="5916" max="5916" width="6.5" style="3" customWidth="1"/>
    <col min="5917" max="5917" width="6.375" style="3" customWidth="1"/>
    <col min="5918" max="5918" width="7.875" style="3" customWidth="1"/>
    <col min="5919" max="5919" width="7.75" style="3" customWidth="1"/>
    <col min="5920" max="5923" width="6.5" style="3" customWidth="1"/>
    <col min="5924" max="5924" width="6.875" style="3" customWidth="1"/>
    <col min="5925" max="5925" width="9" style="3"/>
    <col min="5926" max="5926" width="6.125" style="3" customWidth="1"/>
    <col min="5927" max="5927" width="7.5" style="3" customWidth="1"/>
    <col min="5928" max="5928" width="7.625" style="3" customWidth="1"/>
    <col min="5929" max="5929" width="7.75" style="3" customWidth="1"/>
    <col min="5930" max="5930" width="10.125" style="3" bestFit="1" customWidth="1"/>
    <col min="5931" max="5931" width="12" style="3" customWidth="1"/>
    <col min="5932" max="5932" width="10.25" style="3" bestFit="1" customWidth="1"/>
    <col min="5933" max="5933" width="8.75" style="3" bestFit="1" customWidth="1"/>
    <col min="5934" max="5934" width="7.75" style="3" customWidth="1"/>
    <col min="5935" max="5935" width="9.125" style="3" customWidth="1"/>
    <col min="5936" max="5936" width="9.875" style="3" customWidth="1"/>
    <col min="5937" max="5937" width="7.75" style="3" customWidth="1"/>
    <col min="5938" max="5938" width="9.375" style="3" customWidth="1"/>
    <col min="5939" max="5939" width="9" style="3"/>
    <col min="5940" max="5940" width="5.875" style="3" customWidth="1"/>
    <col min="5941" max="5941" width="7.125" style="3" customWidth="1"/>
    <col min="5942" max="5942" width="8.125" style="3" customWidth="1"/>
    <col min="5943" max="5943" width="10.25" style="3" customWidth="1"/>
    <col min="5944" max="6164" width="9" style="3"/>
    <col min="6165" max="6165" width="36.875" style="3" bestFit="1" customWidth="1"/>
    <col min="6166" max="6166" width="7.125" style="3" customWidth="1"/>
    <col min="6167" max="6167" width="6" style="3" customWidth="1"/>
    <col min="6168" max="6168" width="5.75" style="3" customWidth="1"/>
    <col min="6169" max="6169" width="10.5" style="3" customWidth="1"/>
    <col min="6170" max="6170" width="7.5" style="3" customWidth="1"/>
    <col min="6171" max="6171" width="6.375" style="3" customWidth="1"/>
    <col min="6172" max="6172" width="6.5" style="3" customWidth="1"/>
    <col min="6173" max="6173" width="6.375" style="3" customWidth="1"/>
    <col min="6174" max="6174" width="7.875" style="3" customWidth="1"/>
    <col min="6175" max="6175" width="7.75" style="3" customWidth="1"/>
    <col min="6176" max="6179" width="6.5" style="3" customWidth="1"/>
    <col min="6180" max="6180" width="6.875" style="3" customWidth="1"/>
    <col min="6181" max="6181" width="9" style="3"/>
    <col min="6182" max="6182" width="6.125" style="3" customWidth="1"/>
    <col min="6183" max="6183" width="7.5" style="3" customWidth="1"/>
    <col min="6184" max="6184" width="7.625" style="3" customWidth="1"/>
    <col min="6185" max="6185" width="7.75" style="3" customWidth="1"/>
    <col min="6186" max="6186" width="10.125" style="3" bestFit="1" customWidth="1"/>
    <col min="6187" max="6187" width="12" style="3" customWidth="1"/>
    <col min="6188" max="6188" width="10.25" style="3" bestFit="1" customWidth="1"/>
    <col min="6189" max="6189" width="8.75" style="3" bestFit="1" customWidth="1"/>
    <col min="6190" max="6190" width="7.75" style="3" customWidth="1"/>
    <col min="6191" max="6191" width="9.125" style="3" customWidth="1"/>
    <col min="6192" max="6192" width="9.875" style="3" customWidth="1"/>
    <col min="6193" max="6193" width="7.75" style="3" customWidth="1"/>
    <col min="6194" max="6194" width="9.375" style="3" customWidth="1"/>
    <col min="6195" max="6195" width="9" style="3"/>
    <col min="6196" max="6196" width="5.875" style="3" customWidth="1"/>
    <col min="6197" max="6197" width="7.125" style="3" customWidth="1"/>
    <col min="6198" max="6198" width="8.125" style="3" customWidth="1"/>
    <col min="6199" max="6199" width="10.25" style="3" customWidth="1"/>
    <col min="6200" max="6420" width="9" style="3"/>
    <col min="6421" max="6421" width="36.875" style="3" bestFit="1" customWidth="1"/>
    <col min="6422" max="6422" width="7.125" style="3" customWidth="1"/>
    <col min="6423" max="6423" width="6" style="3" customWidth="1"/>
    <col min="6424" max="6424" width="5.75" style="3" customWidth="1"/>
    <col min="6425" max="6425" width="10.5" style="3" customWidth="1"/>
    <col min="6426" max="6426" width="7.5" style="3" customWidth="1"/>
    <col min="6427" max="6427" width="6.375" style="3" customWidth="1"/>
    <col min="6428" max="6428" width="6.5" style="3" customWidth="1"/>
    <col min="6429" max="6429" width="6.375" style="3" customWidth="1"/>
    <col min="6430" max="6430" width="7.875" style="3" customWidth="1"/>
    <col min="6431" max="6431" width="7.75" style="3" customWidth="1"/>
    <col min="6432" max="6435" width="6.5" style="3" customWidth="1"/>
    <col min="6436" max="6436" width="6.875" style="3" customWidth="1"/>
    <col min="6437" max="6437" width="9" style="3"/>
    <col min="6438" max="6438" width="6.125" style="3" customWidth="1"/>
    <col min="6439" max="6439" width="7.5" style="3" customWidth="1"/>
    <col min="6440" max="6440" width="7.625" style="3" customWidth="1"/>
    <col min="6441" max="6441" width="7.75" style="3" customWidth="1"/>
    <col min="6442" max="6442" width="10.125" style="3" bestFit="1" customWidth="1"/>
    <col min="6443" max="6443" width="12" style="3" customWidth="1"/>
    <col min="6444" max="6444" width="10.25" style="3" bestFit="1" customWidth="1"/>
    <col min="6445" max="6445" width="8.75" style="3" bestFit="1" customWidth="1"/>
    <col min="6446" max="6446" width="7.75" style="3" customWidth="1"/>
    <col min="6447" max="6447" width="9.125" style="3" customWidth="1"/>
    <col min="6448" max="6448" width="9.875" style="3" customWidth="1"/>
    <col min="6449" max="6449" width="7.75" style="3" customWidth="1"/>
    <col min="6450" max="6450" width="9.375" style="3" customWidth="1"/>
    <col min="6451" max="6451" width="9" style="3"/>
    <col min="6452" max="6452" width="5.875" style="3" customWidth="1"/>
    <col min="6453" max="6453" width="7.125" style="3" customWidth="1"/>
    <col min="6454" max="6454" width="8.125" style="3" customWidth="1"/>
    <col min="6455" max="6455" width="10.25" style="3" customWidth="1"/>
    <col min="6456" max="6676" width="9" style="3"/>
    <col min="6677" max="6677" width="36.875" style="3" bestFit="1" customWidth="1"/>
    <col min="6678" max="6678" width="7.125" style="3" customWidth="1"/>
    <col min="6679" max="6679" width="6" style="3" customWidth="1"/>
    <col min="6680" max="6680" width="5.75" style="3" customWidth="1"/>
    <col min="6681" max="6681" width="10.5" style="3" customWidth="1"/>
    <col min="6682" max="6682" width="7.5" style="3" customWidth="1"/>
    <col min="6683" max="6683" width="6.375" style="3" customWidth="1"/>
    <col min="6684" max="6684" width="6.5" style="3" customWidth="1"/>
    <col min="6685" max="6685" width="6.375" style="3" customWidth="1"/>
    <col min="6686" max="6686" width="7.875" style="3" customWidth="1"/>
    <col min="6687" max="6687" width="7.75" style="3" customWidth="1"/>
    <col min="6688" max="6691" width="6.5" style="3" customWidth="1"/>
    <col min="6692" max="6692" width="6.875" style="3" customWidth="1"/>
    <col min="6693" max="6693" width="9" style="3"/>
    <col min="6694" max="6694" width="6.125" style="3" customWidth="1"/>
    <col min="6695" max="6695" width="7.5" style="3" customWidth="1"/>
    <col min="6696" max="6696" width="7.625" style="3" customWidth="1"/>
    <col min="6697" max="6697" width="7.75" style="3" customWidth="1"/>
    <col min="6698" max="6698" width="10.125" style="3" bestFit="1" customWidth="1"/>
    <col min="6699" max="6699" width="12" style="3" customWidth="1"/>
    <col min="6700" max="6700" width="10.25" style="3" bestFit="1" customWidth="1"/>
    <col min="6701" max="6701" width="8.75" style="3" bestFit="1" customWidth="1"/>
    <col min="6702" max="6702" width="7.75" style="3" customWidth="1"/>
    <col min="6703" max="6703" width="9.125" style="3" customWidth="1"/>
    <col min="6704" max="6704" width="9.875" style="3" customWidth="1"/>
    <col min="6705" max="6705" width="7.75" style="3" customWidth="1"/>
    <col min="6706" max="6706" width="9.375" style="3" customWidth="1"/>
    <col min="6707" max="6707" width="9" style="3"/>
    <col min="6708" max="6708" width="5.875" style="3" customWidth="1"/>
    <col min="6709" max="6709" width="7.125" style="3" customWidth="1"/>
    <col min="6710" max="6710" width="8.125" style="3" customWidth="1"/>
    <col min="6711" max="6711" width="10.25" style="3" customWidth="1"/>
    <col min="6712" max="6932" width="9" style="3"/>
    <col min="6933" max="6933" width="36.875" style="3" bestFit="1" customWidth="1"/>
    <col min="6934" max="6934" width="7.125" style="3" customWidth="1"/>
    <col min="6935" max="6935" width="6" style="3" customWidth="1"/>
    <col min="6936" max="6936" width="5.75" style="3" customWidth="1"/>
    <col min="6937" max="6937" width="10.5" style="3" customWidth="1"/>
    <col min="6938" max="6938" width="7.5" style="3" customWidth="1"/>
    <col min="6939" max="6939" width="6.375" style="3" customWidth="1"/>
    <col min="6940" max="6940" width="6.5" style="3" customWidth="1"/>
    <col min="6941" max="6941" width="6.375" style="3" customWidth="1"/>
    <col min="6942" max="6942" width="7.875" style="3" customWidth="1"/>
    <col min="6943" max="6943" width="7.75" style="3" customWidth="1"/>
    <col min="6944" max="6947" width="6.5" style="3" customWidth="1"/>
    <col min="6948" max="6948" width="6.875" style="3" customWidth="1"/>
    <col min="6949" max="6949" width="9" style="3"/>
    <col min="6950" max="6950" width="6.125" style="3" customWidth="1"/>
    <col min="6951" max="6951" width="7.5" style="3" customWidth="1"/>
    <col min="6952" max="6952" width="7.625" style="3" customWidth="1"/>
    <col min="6953" max="6953" width="7.75" style="3" customWidth="1"/>
    <col min="6954" max="6954" width="10.125" style="3" bestFit="1" customWidth="1"/>
    <col min="6955" max="6955" width="12" style="3" customWidth="1"/>
    <col min="6956" max="6956" width="10.25" style="3" bestFit="1" customWidth="1"/>
    <col min="6957" max="6957" width="8.75" style="3" bestFit="1" customWidth="1"/>
    <col min="6958" max="6958" width="7.75" style="3" customWidth="1"/>
    <col min="6959" max="6959" width="9.125" style="3" customWidth="1"/>
    <col min="6960" max="6960" width="9.875" style="3" customWidth="1"/>
    <col min="6961" max="6961" width="7.75" style="3" customWidth="1"/>
    <col min="6962" max="6962" width="9.375" style="3" customWidth="1"/>
    <col min="6963" max="6963" width="9" style="3"/>
    <col min="6964" max="6964" width="5.875" style="3" customWidth="1"/>
    <col min="6965" max="6965" width="7.125" style="3" customWidth="1"/>
    <col min="6966" max="6966" width="8.125" style="3" customWidth="1"/>
    <col min="6967" max="6967" width="10.25" style="3" customWidth="1"/>
    <col min="6968" max="7188" width="9" style="3"/>
    <col min="7189" max="7189" width="36.875" style="3" bestFit="1" customWidth="1"/>
    <col min="7190" max="7190" width="7.125" style="3" customWidth="1"/>
    <col min="7191" max="7191" width="6" style="3" customWidth="1"/>
    <col min="7192" max="7192" width="5.75" style="3" customWidth="1"/>
    <col min="7193" max="7193" width="10.5" style="3" customWidth="1"/>
    <col min="7194" max="7194" width="7.5" style="3" customWidth="1"/>
    <col min="7195" max="7195" width="6.375" style="3" customWidth="1"/>
    <col min="7196" max="7196" width="6.5" style="3" customWidth="1"/>
    <col min="7197" max="7197" width="6.375" style="3" customWidth="1"/>
    <col min="7198" max="7198" width="7.875" style="3" customWidth="1"/>
    <col min="7199" max="7199" width="7.75" style="3" customWidth="1"/>
    <col min="7200" max="7203" width="6.5" style="3" customWidth="1"/>
    <col min="7204" max="7204" width="6.875" style="3" customWidth="1"/>
    <col min="7205" max="7205" width="9" style="3"/>
    <col min="7206" max="7206" width="6.125" style="3" customWidth="1"/>
    <col min="7207" max="7207" width="7.5" style="3" customWidth="1"/>
    <col min="7208" max="7208" width="7.625" style="3" customWidth="1"/>
    <col min="7209" max="7209" width="7.75" style="3" customWidth="1"/>
    <col min="7210" max="7210" width="10.125" style="3" bestFit="1" customWidth="1"/>
    <col min="7211" max="7211" width="12" style="3" customWidth="1"/>
    <col min="7212" max="7212" width="10.25" style="3" bestFit="1" customWidth="1"/>
    <col min="7213" max="7213" width="8.75" style="3" bestFit="1" customWidth="1"/>
    <col min="7214" max="7214" width="7.75" style="3" customWidth="1"/>
    <col min="7215" max="7215" width="9.125" style="3" customWidth="1"/>
    <col min="7216" max="7216" width="9.875" style="3" customWidth="1"/>
    <col min="7217" max="7217" width="7.75" style="3" customWidth="1"/>
    <col min="7218" max="7218" width="9.375" style="3" customWidth="1"/>
    <col min="7219" max="7219" width="9" style="3"/>
    <col min="7220" max="7220" width="5.875" style="3" customWidth="1"/>
    <col min="7221" max="7221" width="7.125" style="3" customWidth="1"/>
    <col min="7222" max="7222" width="8.125" style="3" customWidth="1"/>
    <col min="7223" max="7223" width="10.25" style="3" customWidth="1"/>
    <col min="7224" max="7444" width="9" style="3"/>
    <col min="7445" max="7445" width="36.875" style="3" bestFit="1" customWidth="1"/>
    <col min="7446" max="7446" width="7.125" style="3" customWidth="1"/>
    <col min="7447" max="7447" width="6" style="3" customWidth="1"/>
    <col min="7448" max="7448" width="5.75" style="3" customWidth="1"/>
    <col min="7449" max="7449" width="10.5" style="3" customWidth="1"/>
    <col min="7450" max="7450" width="7.5" style="3" customWidth="1"/>
    <col min="7451" max="7451" width="6.375" style="3" customWidth="1"/>
    <col min="7452" max="7452" width="6.5" style="3" customWidth="1"/>
    <col min="7453" max="7453" width="6.375" style="3" customWidth="1"/>
    <col min="7454" max="7454" width="7.875" style="3" customWidth="1"/>
    <col min="7455" max="7455" width="7.75" style="3" customWidth="1"/>
    <col min="7456" max="7459" width="6.5" style="3" customWidth="1"/>
    <col min="7460" max="7460" width="6.875" style="3" customWidth="1"/>
    <col min="7461" max="7461" width="9" style="3"/>
    <col min="7462" max="7462" width="6.125" style="3" customWidth="1"/>
    <col min="7463" max="7463" width="7.5" style="3" customWidth="1"/>
    <col min="7464" max="7464" width="7.625" style="3" customWidth="1"/>
    <col min="7465" max="7465" width="7.75" style="3" customWidth="1"/>
    <col min="7466" max="7466" width="10.125" style="3" bestFit="1" customWidth="1"/>
    <col min="7467" max="7467" width="12" style="3" customWidth="1"/>
    <col min="7468" max="7468" width="10.25" style="3" bestFit="1" customWidth="1"/>
    <col min="7469" max="7469" width="8.75" style="3" bestFit="1" customWidth="1"/>
    <col min="7470" max="7470" width="7.75" style="3" customWidth="1"/>
    <col min="7471" max="7471" width="9.125" style="3" customWidth="1"/>
    <col min="7472" max="7472" width="9.875" style="3" customWidth="1"/>
    <col min="7473" max="7473" width="7.75" style="3" customWidth="1"/>
    <col min="7474" max="7474" width="9.375" style="3" customWidth="1"/>
    <col min="7475" max="7475" width="9" style="3"/>
    <col min="7476" max="7476" width="5.875" style="3" customWidth="1"/>
    <col min="7477" max="7477" width="7.125" style="3" customWidth="1"/>
    <col min="7478" max="7478" width="8.125" style="3" customWidth="1"/>
    <col min="7479" max="7479" width="10.25" style="3" customWidth="1"/>
    <col min="7480" max="7700" width="9" style="3"/>
    <col min="7701" max="7701" width="36.875" style="3" bestFit="1" customWidth="1"/>
    <col min="7702" max="7702" width="7.125" style="3" customWidth="1"/>
    <col min="7703" max="7703" width="6" style="3" customWidth="1"/>
    <col min="7704" max="7704" width="5.75" style="3" customWidth="1"/>
    <col min="7705" max="7705" width="10.5" style="3" customWidth="1"/>
    <col min="7706" max="7706" width="7.5" style="3" customWidth="1"/>
    <col min="7707" max="7707" width="6.375" style="3" customWidth="1"/>
    <col min="7708" max="7708" width="6.5" style="3" customWidth="1"/>
    <col min="7709" max="7709" width="6.375" style="3" customWidth="1"/>
    <col min="7710" max="7710" width="7.875" style="3" customWidth="1"/>
    <col min="7711" max="7711" width="7.75" style="3" customWidth="1"/>
    <col min="7712" max="7715" width="6.5" style="3" customWidth="1"/>
    <col min="7716" max="7716" width="6.875" style="3" customWidth="1"/>
    <col min="7717" max="7717" width="9" style="3"/>
    <col min="7718" max="7718" width="6.125" style="3" customWidth="1"/>
    <col min="7719" max="7719" width="7.5" style="3" customWidth="1"/>
    <col min="7720" max="7720" width="7.625" style="3" customWidth="1"/>
    <col min="7721" max="7721" width="7.75" style="3" customWidth="1"/>
    <col min="7722" max="7722" width="10.125" style="3" bestFit="1" customWidth="1"/>
    <col min="7723" max="7723" width="12" style="3" customWidth="1"/>
    <col min="7724" max="7724" width="10.25" style="3" bestFit="1" customWidth="1"/>
    <col min="7725" max="7725" width="8.75" style="3" bestFit="1" customWidth="1"/>
    <col min="7726" max="7726" width="7.75" style="3" customWidth="1"/>
    <col min="7727" max="7727" width="9.125" style="3" customWidth="1"/>
    <col min="7728" max="7728" width="9.875" style="3" customWidth="1"/>
    <col min="7729" max="7729" width="7.75" style="3" customWidth="1"/>
    <col min="7730" max="7730" width="9.375" style="3" customWidth="1"/>
    <col min="7731" max="7731" width="9" style="3"/>
    <col min="7732" max="7732" width="5.875" style="3" customWidth="1"/>
    <col min="7733" max="7733" width="7.125" style="3" customWidth="1"/>
    <col min="7734" max="7734" width="8.125" style="3" customWidth="1"/>
    <col min="7735" max="7735" width="10.25" style="3" customWidth="1"/>
    <col min="7736" max="7956" width="9" style="3"/>
    <col min="7957" max="7957" width="36.875" style="3" bestFit="1" customWidth="1"/>
    <col min="7958" max="7958" width="7.125" style="3" customWidth="1"/>
    <col min="7959" max="7959" width="6" style="3" customWidth="1"/>
    <col min="7960" max="7960" width="5.75" style="3" customWidth="1"/>
    <col min="7961" max="7961" width="10.5" style="3" customWidth="1"/>
    <col min="7962" max="7962" width="7.5" style="3" customWidth="1"/>
    <col min="7963" max="7963" width="6.375" style="3" customWidth="1"/>
    <col min="7964" max="7964" width="6.5" style="3" customWidth="1"/>
    <col min="7965" max="7965" width="6.375" style="3" customWidth="1"/>
    <col min="7966" max="7966" width="7.875" style="3" customWidth="1"/>
    <col min="7967" max="7967" width="7.75" style="3" customWidth="1"/>
    <col min="7968" max="7971" width="6.5" style="3" customWidth="1"/>
    <col min="7972" max="7972" width="6.875" style="3" customWidth="1"/>
    <col min="7973" max="7973" width="9" style="3"/>
    <col min="7974" max="7974" width="6.125" style="3" customWidth="1"/>
    <col min="7975" max="7975" width="7.5" style="3" customWidth="1"/>
    <col min="7976" max="7976" width="7.625" style="3" customWidth="1"/>
    <col min="7977" max="7977" width="7.75" style="3" customWidth="1"/>
    <col min="7978" max="7978" width="10.125" style="3" bestFit="1" customWidth="1"/>
    <col min="7979" max="7979" width="12" style="3" customWidth="1"/>
    <col min="7980" max="7980" width="10.25" style="3" bestFit="1" customWidth="1"/>
    <col min="7981" max="7981" width="8.75" style="3" bestFit="1" customWidth="1"/>
    <col min="7982" max="7982" width="7.75" style="3" customWidth="1"/>
    <col min="7983" max="7983" width="9.125" style="3" customWidth="1"/>
    <col min="7984" max="7984" width="9.875" style="3" customWidth="1"/>
    <col min="7985" max="7985" width="7.75" style="3" customWidth="1"/>
    <col min="7986" max="7986" width="9.375" style="3" customWidth="1"/>
    <col min="7987" max="7987" width="9" style="3"/>
    <col min="7988" max="7988" width="5.875" style="3" customWidth="1"/>
    <col min="7989" max="7989" width="7.125" style="3" customWidth="1"/>
    <col min="7990" max="7990" width="8.125" style="3" customWidth="1"/>
    <col min="7991" max="7991" width="10.25" style="3" customWidth="1"/>
    <col min="7992" max="8212" width="9" style="3"/>
    <col min="8213" max="8213" width="36.875" style="3" bestFit="1" customWidth="1"/>
    <col min="8214" max="8214" width="7.125" style="3" customWidth="1"/>
    <col min="8215" max="8215" width="6" style="3" customWidth="1"/>
    <col min="8216" max="8216" width="5.75" style="3" customWidth="1"/>
    <col min="8217" max="8217" width="10.5" style="3" customWidth="1"/>
    <col min="8218" max="8218" width="7.5" style="3" customWidth="1"/>
    <col min="8219" max="8219" width="6.375" style="3" customWidth="1"/>
    <col min="8220" max="8220" width="6.5" style="3" customWidth="1"/>
    <col min="8221" max="8221" width="6.375" style="3" customWidth="1"/>
    <col min="8222" max="8222" width="7.875" style="3" customWidth="1"/>
    <col min="8223" max="8223" width="7.75" style="3" customWidth="1"/>
    <col min="8224" max="8227" width="6.5" style="3" customWidth="1"/>
    <col min="8228" max="8228" width="6.875" style="3" customWidth="1"/>
    <col min="8229" max="8229" width="9" style="3"/>
    <col min="8230" max="8230" width="6.125" style="3" customWidth="1"/>
    <col min="8231" max="8231" width="7.5" style="3" customWidth="1"/>
    <col min="8232" max="8232" width="7.625" style="3" customWidth="1"/>
    <col min="8233" max="8233" width="7.75" style="3" customWidth="1"/>
    <col min="8234" max="8234" width="10.125" style="3" bestFit="1" customWidth="1"/>
    <col min="8235" max="8235" width="12" style="3" customWidth="1"/>
    <col min="8236" max="8236" width="10.25" style="3" bestFit="1" customWidth="1"/>
    <col min="8237" max="8237" width="8.75" style="3" bestFit="1" customWidth="1"/>
    <col min="8238" max="8238" width="7.75" style="3" customWidth="1"/>
    <col min="8239" max="8239" width="9.125" style="3" customWidth="1"/>
    <col min="8240" max="8240" width="9.875" style="3" customWidth="1"/>
    <col min="8241" max="8241" width="7.75" style="3" customWidth="1"/>
    <col min="8242" max="8242" width="9.375" style="3" customWidth="1"/>
    <col min="8243" max="8243" width="9" style="3"/>
    <col min="8244" max="8244" width="5.875" style="3" customWidth="1"/>
    <col min="8245" max="8245" width="7.125" style="3" customWidth="1"/>
    <col min="8246" max="8246" width="8.125" style="3" customWidth="1"/>
    <col min="8247" max="8247" width="10.25" style="3" customWidth="1"/>
    <col min="8248" max="8468" width="9" style="3"/>
    <col min="8469" max="8469" width="36.875" style="3" bestFit="1" customWidth="1"/>
    <col min="8470" max="8470" width="7.125" style="3" customWidth="1"/>
    <col min="8471" max="8471" width="6" style="3" customWidth="1"/>
    <col min="8472" max="8472" width="5.75" style="3" customWidth="1"/>
    <col min="8473" max="8473" width="10.5" style="3" customWidth="1"/>
    <col min="8474" max="8474" width="7.5" style="3" customWidth="1"/>
    <col min="8475" max="8475" width="6.375" style="3" customWidth="1"/>
    <col min="8476" max="8476" width="6.5" style="3" customWidth="1"/>
    <col min="8477" max="8477" width="6.375" style="3" customWidth="1"/>
    <col min="8478" max="8478" width="7.875" style="3" customWidth="1"/>
    <col min="8479" max="8479" width="7.75" style="3" customWidth="1"/>
    <col min="8480" max="8483" width="6.5" style="3" customWidth="1"/>
    <col min="8484" max="8484" width="6.875" style="3" customWidth="1"/>
    <col min="8485" max="8485" width="9" style="3"/>
    <col min="8486" max="8486" width="6.125" style="3" customWidth="1"/>
    <col min="8487" max="8487" width="7.5" style="3" customWidth="1"/>
    <col min="8488" max="8488" width="7.625" style="3" customWidth="1"/>
    <col min="8489" max="8489" width="7.75" style="3" customWidth="1"/>
    <col min="8490" max="8490" width="10.125" style="3" bestFit="1" customWidth="1"/>
    <col min="8491" max="8491" width="12" style="3" customWidth="1"/>
    <col min="8492" max="8492" width="10.25" style="3" bestFit="1" customWidth="1"/>
    <col min="8493" max="8493" width="8.75" style="3" bestFit="1" customWidth="1"/>
    <col min="8494" max="8494" width="7.75" style="3" customWidth="1"/>
    <col min="8495" max="8495" width="9.125" style="3" customWidth="1"/>
    <col min="8496" max="8496" width="9.875" style="3" customWidth="1"/>
    <col min="8497" max="8497" width="7.75" style="3" customWidth="1"/>
    <col min="8498" max="8498" width="9.375" style="3" customWidth="1"/>
    <col min="8499" max="8499" width="9" style="3"/>
    <col min="8500" max="8500" width="5.875" style="3" customWidth="1"/>
    <col min="8501" max="8501" width="7.125" style="3" customWidth="1"/>
    <col min="8502" max="8502" width="8.125" style="3" customWidth="1"/>
    <col min="8503" max="8503" width="10.25" style="3" customWidth="1"/>
    <col min="8504" max="8724" width="9" style="3"/>
    <col min="8725" max="8725" width="36.875" style="3" bestFit="1" customWidth="1"/>
    <col min="8726" max="8726" width="7.125" style="3" customWidth="1"/>
    <col min="8727" max="8727" width="6" style="3" customWidth="1"/>
    <col min="8728" max="8728" width="5.75" style="3" customWidth="1"/>
    <col min="8729" max="8729" width="10.5" style="3" customWidth="1"/>
    <col min="8730" max="8730" width="7.5" style="3" customWidth="1"/>
    <col min="8731" max="8731" width="6.375" style="3" customWidth="1"/>
    <col min="8732" max="8732" width="6.5" style="3" customWidth="1"/>
    <col min="8733" max="8733" width="6.375" style="3" customWidth="1"/>
    <col min="8734" max="8734" width="7.875" style="3" customWidth="1"/>
    <col min="8735" max="8735" width="7.75" style="3" customWidth="1"/>
    <col min="8736" max="8739" width="6.5" style="3" customWidth="1"/>
    <col min="8740" max="8740" width="6.875" style="3" customWidth="1"/>
    <col min="8741" max="8741" width="9" style="3"/>
    <col min="8742" max="8742" width="6.125" style="3" customWidth="1"/>
    <col min="8743" max="8743" width="7.5" style="3" customWidth="1"/>
    <col min="8744" max="8744" width="7.625" style="3" customWidth="1"/>
    <col min="8745" max="8745" width="7.75" style="3" customWidth="1"/>
    <col min="8746" max="8746" width="10.125" style="3" bestFit="1" customWidth="1"/>
    <col min="8747" max="8747" width="12" style="3" customWidth="1"/>
    <col min="8748" max="8748" width="10.25" style="3" bestFit="1" customWidth="1"/>
    <col min="8749" max="8749" width="8.75" style="3" bestFit="1" customWidth="1"/>
    <col min="8750" max="8750" width="7.75" style="3" customWidth="1"/>
    <col min="8751" max="8751" width="9.125" style="3" customWidth="1"/>
    <col min="8752" max="8752" width="9.875" style="3" customWidth="1"/>
    <col min="8753" max="8753" width="7.75" style="3" customWidth="1"/>
    <col min="8754" max="8754" width="9.375" style="3" customWidth="1"/>
    <col min="8755" max="8755" width="9" style="3"/>
    <col min="8756" max="8756" width="5.875" style="3" customWidth="1"/>
    <col min="8757" max="8757" width="7.125" style="3" customWidth="1"/>
    <col min="8758" max="8758" width="8.125" style="3" customWidth="1"/>
    <col min="8759" max="8759" width="10.25" style="3" customWidth="1"/>
    <col min="8760" max="8980" width="9" style="3"/>
    <col min="8981" max="8981" width="36.875" style="3" bestFit="1" customWidth="1"/>
    <col min="8982" max="8982" width="7.125" style="3" customWidth="1"/>
    <col min="8983" max="8983" width="6" style="3" customWidth="1"/>
    <col min="8984" max="8984" width="5.75" style="3" customWidth="1"/>
    <col min="8985" max="8985" width="10.5" style="3" customWidth="1"/>
    <col min="8986" max="8986" width="7.5" style="3" customWidth="1"/>
    <col min="8987" max="8987" width="6.375" style="3" customWidth="1"/>
    <col min="8988" max="8988" width="6.5" style="3" customWidth="1"/>
    <col min="8989" max="8989" width="6.375" style="3" customWidth="1"/>
    <col min="8990" max="8990" width="7.875" style="3" customWidth="1"/>
    <col min="8991" max="8991" width="7.75" style="3" customWidth="1"/>
    <col min="8992" max="8995" width="6.5" style="3" customWidth="1"/>
    <col min="8996" max="8996" width="6.875" style="3" customWidth="1"/>
    <col min="8997" max="8997" width="9" style="3"/>
    <col min="8998" max="8998" width="6.125" style="3" customWidth="1"/>
    <col min="8999" max="8999" width="7.5" style="3" customWidth="1"/>
    <col min="9000" max="9000" width="7.625" style="3" customWidth="1"/>
    <col min="9001" max="9001" width="7.75" style="3" customWidth="1"/>
    <col min="9002" max="9002" width="10.125" style="3" bestFit="1" customWidth="1"/>
    <col min="9003" max="9003" width="12" style="3" customWidth="1"/>
    <col min="9004" max="9004" width="10.25" style="3" bestFit="1" customWidth="1"/>
    <col min="9005" max="9005" width="8.75" style="3" bestFit="1" customWidth="1"/>
    <col min="9006" max="9006" width="7.75" style="3" customWidth="1"/>
    <col min="9007" max="9007" width="9.125" style="3" customWidth="1"/>
    <col min="9008" max="9008" width="9.875" style="3" customWidth="1"/>
    <col min="9009" max="9009" width="7.75" style="3" customWidth="1"/>
    <col min="9010" max="9010" width="9.375" style="3" customWidth="1"/>
    <col min="9011" max="9011" width="9" style="3"/>
    <col min="9012" max="9012" width="5.875" style="3" customWidth="1"/>
    <col min="9013" max="9013" width="7.125" style="3" customWidth="1"/>
    <col min="9014" max="9014" width="8.125" style="3" customWidth="1"/>
    <col min="9015" max="9015" width="10.25" style="3" customWidth="1"/>
    <col min="9016" max="9236" width="9" style="3"/>
    <col min="9237" max="9237" width="36.875" style="3" bestFit="1" customWidth="1"/>
    <col min="9238" max="9238" width="7.125" style="3" customWidth="1"/>
    <col min="9239" max="9239" width="6" style="3" customWidth="1"/>
    <col min="9240" max="9240" width="5.75" style="3" customWidth="1"/>
    <col min="9241" max="9241" width="10.5" style="3" customWidth="1"/>
    <col min="9242" max="9242" width="7.5" style="3" customWidth="1"/>
    <col min="9243" max="9243" width="6.375" style="3" customWidth="1"/>
    <col min="9244" max="9244" width="6.5" style="3" customWidth="1"/>
    <col min="9245" max="9245" width="6.375" style="3" customWidth="1"/>
    <col min="9246" max="9246" width="7.875" style="3" customWidth="1"/>
    <col min="9247" max="9247" width="7.75" style="3" customWidth="1"/>
    <col min="9248" max="9251" width="6.5" style="3" customWidth="1"/>
    <col min="9252" max="9252" width="6.875" style="3" customWidth="1"/>
    <col min="9253" max="9253" width="9" style="3"/>
    <col min="9254" max="9254" width="6.125" style="3" customWidth="1"/>
    <col min="9255" max="9255" width="7.5" style="3" customWidth="1"/>
    <col min="9256" max="9256" width="7.625" style="3" customWidth="1"/>
    <col min="9257" max="9257" width="7.75" style="3" customWidth="1"/>
    <col min="9258" max="9258" width="10.125" style="3" bestFit="1" customWidth="1"/>
    <col min="9259" max="9259" width="12" style="3" customWidth="1"/>
    <col min="9260" max="9260" width="10.25" style="3" bestFit="1" customWidth="1"/>
    <col min="9261" max="9261" width="8.75" style="3" bestFit="1" customWidth="1"/>
    <col min="9262" max="9262" width="7.75" style="3" customWidth="1"/>
    <col min="9263" max="9263" width="9.125" style="3" customWidth="1"/>
    <col min="9264" max="9264" width="9.875" style="3" customWidth="1"/>
    <col min="9265" max="9265" width="7.75" style="3" customWidth="1"/>
    <col min="9266" max="9266" width="9.375" style="3" customWidth="1"/>
    <col min="9267" max="9267" width="9" style="3"/>
    <col min="9268" max="9268" width="5.875" style="3" customWidth="1"/>
    <col min="9269" max="9269" width="7.125" style="3" customWidth="1"/>
    <col min="9270" max="9270" width="8.125" style="3" customWidth="1"/>
    <col min="9271" max="9271" width="10.25" style="3" customWidth="1"/>
    <col min="9272" max="9492" width="9" style="3"/>
    <col min="9493" max="9493" width="36.875" style="3" bestFit="1" customWidth="1"/>
    <col min="9494" max="9494" width="7.125" style="3" customWidth="1"/>
    <col min="9495" max="9495" width="6" style="3" customWidth="1"/>
    <col min="9496" max="9496" width="5.75" style="3" customWidth="1"/>
    <col min="9497" max="9497" width="10.5" style="3" customWidth="1"/>
    <col min="9498" max="9498" width="7.5" style="3" customWidth="1"/>
    <col min="9499" max="9499" width="6.375" style="3" customWidth="1"/>
    <col min="9500" max="9500" width="6.5" style="3" customWidth="1"/>
    <col min="9501" max="9501" width="6.375" style="3" customWidth="1"/>
    <col min="9502" max="9502" width="7.875" style="3" customWidth="1"/>
    <col min="9503" max="9503" width="7.75" style="3" customWidth="1"/>
    <col min="9504" max="9507" width="6.5" style="3" customWidth="1"/>
    <col min="9508" max="9508" width="6.875" style="3" customWidth="1"/>
    <col min="9509" max="9509" width="9" style="3"/>
    <col min="9510" max="9510" width="6.125" style="3" customWidth="1"/>
    <col min="9511" max="9511" width="7.5" style="3" customWidth="1"/>
    <col min="9512" max="9512" width="7.625" style="3" customWidth="1"/>
    <col min="9513" max="9513" width="7.75" style="3" customWidth="1"/>
    <col min="9514" max="9514" width="10.125" style="3" bestFit="1" customWidth="1"/>
    <col min="9515" max="9515" width="12" style="3" customWidth="1"/>
    <col min="9516" max="9516" width="10.25" style="3" bestFit="1" customWidth="1"/>
    <col min="9517" max="9517" width="8.75" style="3" bestFit="1" customWidth="1"/>
    <col min="9518" max="9518" width="7.75" style="3" customWidth="1"/>
    <col min="9519" max="9519" width="9.125" style="3" customWidth="1"/>
    <col min="9520" max="9520" width="9.875" style="3" customWidth="1"/>
    <col min="9521" max="9521" width="7.75" style="3" customWidth="1"/>
    <col min="9522" max="9522" width="9.375" style="3" customWidth="1"/>
    <col min="9523" max="9523" width="9" style="3"/>
    <col min="9524" max="9524" width="5.875" style="3" customWidth="1"/>
    <col min="9525" max="9525" width="7.125" style="3" customWidth="1"/>
    <col min="9526" max="9526" width="8.125" style="3" customWidth="1"/>
    <col min="9527" max="9527" width="10.25" style="3" customWidth="1"/>
    <col min="9528" max="9748" width="9" style="3"/>
    <col min="9749" max="9749" width="36.875" style="3" bestFit="1" customWidth="1"/>
    <col min="9750" max="9750" width="7.125" style="3" customWidth="1"/>
    <col min="9751" max="9751" width="6" style="3" customWidth="1"/>
    <col min="9752" max="9752" width="5.75" style="3" customWidth="1"/>
    <col min="9753" max="9753" width="10.5" style="3" customWidth="1"/>
    <col min="9754" max="9754" width="7.5" style="3" customWidth="1"/>
    <col min="9755" max="9755" width="6.375" style="3" customWidth="1"/>
    <col min="9756" max="9756" width="6.5" style="3" customWidth="1"/>
    <col min="9757" max="9757" width="6.375" style="3" customWidth="1"/>
    <col min="9758" max="9758" width="7.875" style="3" customWidth="1"/>
    <col min="9759" max="9759" width="7.75" style="3" customWidth="1"/>
    <col min="9760" max="9763" width="6.5" style="3" customWidth="1"/>
    <col min="9764" max="9764" width="6.875" style="3" customWidth="1"/>
    <col min="9765" max="9765" width="9" style="3"/>
    <col min="9766" max="9766" width="6.125" style="3" customWidth="1"/>
    <col min="9767" max="9767" width="7.5" style="3" customWidth="1"/>
    <col min="9768" max="9768" width="7.625" style="3" customWidth="1"/>
    <col min="9769" max="9769" width="7.75" style="3" customWidth="1"/>
    <col min="9770" max="9770" width="10.125" style="3" bestFit="1" customWidth="1"/>
    <col min="9771" max="9771" width="12" style="3" customWidth="1"/>
    <col min="9772" max="9772" width="10.25" style="3" bestFit="1" customWidth="1"/>
    <col min="9773" max="9773" width="8.75" style="3" bestFit="1" customWidth="1"/>
    <col min="9774" max="9774" width="7.75" style="3" customWidth="1"/>
    <col min="9775" max="9775" width="9.125" style="3" customWidth="1"/>
    <col min="9776" max="9776" width="9.875" style="3" customWidth="1"/>
    <col min="9777" max="9777" width="7.75" style="3" customWidth="1"/>
    <col min="9778" max="9778" width="9.375" style="3" customWidth="1"/>
    <col min="9779" max="9779" width="9" style="3"/>
    <col min="9780" max="9780" width="5.875" style="3" customWidth="1"/>
    <col min="9781" max="9781" width="7.125" style="3" customWidth="1"/>
    <col min="9782" max="9782" width="8.125" style="3" customWidth="1"/>
    <col min="9783" max="9783" width="10.25" style="3" customWidth="1"/>
    <col min="9784" max="10004" width="9" style="3"/>
    <col min="10005" max="10005" width="36.875" style="3" bestFit="1" customWidth="1"/>
    <col min="10006" max="10006" width="7.125" style="3" customWidth="1"/>
    <col min="10007" max="10007" width="6" style="3" customWidth="1"/>
    <col min="10008" max="10008" width="5.75" style="3" customWidth="1"/>
    <col min="10009" max="10009" width="10.5" style="3" customWidth="1"/>
    <col min="10010" max="10010" width="7.5" style="3" customWidth="1"/>
    <col min="10011" max="10011" width="6.375" style="3" customWidth="1"/>
    <col min="10012" max="10012" width="6.5" style="3" customWidth="1"/>
    <col min="10013" max="10013" width="6.375" style="3" customWidth="1"/>
    <col min="10014" max="10014" width="7.875" style="3" customWidth="1"/>
    <col min="10015" max="10015" width="7.75" style="3" customWidth="1"/>
    <col min="10016" max="10019" width="6.5" style="3" customWidth="1"/>
    <col min="10020" max="10020" width="6.875" style="3" customWidth="1"/>
    <col min="10021" max="10021" width="9" style="3"/>
    <col min="10022" max="10022" width="6.125" style="3" customWidth="1"/>
    <col min="10023" max="10023" width="7.5" style="3" customWidth="1"/>
    <col min="10024" max="10024" width="7.625" style="3" customWidth="1"/>
    <col min="10025" max="10025" width="7.75" style="3" customWidth="1"/>
    <col min="10026" max="10026" width="10.125" style="3" bestFit="1" customWidth="1"/>
    <col min="10027" max="10027" width="12" style="3" customWidth="1"/>
    <col min="10028" max="10028" width="10.25" style="3" bestFit="1" customWidth="1"/>
    <col min="10029" max="10029" width="8.75" style="3" bestFit="1" customWidth="1"/>
    <col min="10030" max="10030" width="7.75" style="3" customWidth="1"/>
    <col min="10031" max="10031" width="9.125" style="3" customWidth="1"/>
    <col min="10032" max="10032" width="9.875" style="3" customWidth="1"/>
    <col min="10033" max="10033" width="7.75" style="3" customWidth="1"/>
    <col min="10034" max="10034" width="9.375" style="3" customWidth="1"/>
    <col min="10035" max="10035" width="9" style="3"/>
    <col min="10036" max="10036" width="5.875" style="3" customWidth="1"/>
    <col min="10037" max="10037" width="7.125" style="3" customWidth="1"/>
    <col min="10038" max="10038" width="8.125" style="3" customWidth="1"/>
    <col min="10039" max="10039" width="10.25" style="3" customWidth="1"/>
    <col min="10040" max="10260" width="9" style="3"/>
    <col min="10261" max="10261" width="36.875" style="3" bestFit="1" customWidth="1"/>
    <col min="10262" max="10262" width="7.125" style="3" customWidth="1"/>
    <col min="10263" max="10263" width="6" style="3" customWidth="1"/>
    <col min="10264" max="10264" width="5.75" style="3" customWidth="1"/>
    <col min="10265" max="10265" width="10.5" style="3" customWidth="1"/>
    <col min="10266" max="10266" width="7.5" style="3" customWidth="1"/>
    <col min="10267" max="10267" width="6.375" style="3" customWidth="1"/>
    <col min="10268" max="10268" width="6.5" style="3" customWidth="1"/>
    <col min="10269" max="10269" width="6.375" style="3" customWidth="1"/>
    <col min="10270" max="10270" width="7.875" style="3" customWidth="1"/>
    <col min="10271" max="10271" width="7.75" style="3" customWidth="1"/>
    <col min="10272" max="10275" width="6.5" style="3" customWidth="1"/>
    <col min="10276" max="10276" width="6.875" style="3" customWidth="1"/>
    <col min="10277" max="10277" width="9" style="3"/>
    <col min="10278" max="10278" width="6.125" style="3" customWidth="1"/>
    <col min="10279" max="10279" width="7.5" style="3" customWidth="1"/>
    <col min="10280" max="10280" width="7.625" style="3" customWidth="1"/>
    <col min="10281" max="10281" width="7.75" style="3" customWidth="1"/>
    <col min="10282" max="10282" width="10.125" style="3" bestFit="1" customWidth="1"/>
    <col min="10283" max="10283" width="12" style="3" customWidth="1"/>
    <col min="10284" max="10284" width="10.25" style="3" bestFit="1" customWidth="1"/>
    <col min="10285" max="10285" width="8.75" style="3" bestFit="1" customWidth="1"/>
    <col min="10286" max="10286" width="7.75" style="3" customWidth="1"/>
    <col min="10287" max="10287" width="9.125" style="3" customWidth="1"/>
    <col min="10288" max="10288" width="9.875" style="3" customWidth="1"/>
    <col min="10289" max="10289" width="7.75" style="3" customWidth="1"/>
    <col min="10290" max="10290" width="9.375" style="3" customWidth="1"/>
    <col min="10291" max="10291" width="9" style="3"/>
    <col min="10292" max="10292" width="5.875" style="3" customWidth="1"/>
    <col min="10293" max="10293" width="7.125" style="3" customWidth="1"/>
    <col min="10294" max="10294" width="8.125" style="3" customWidth="1"/>
    <col min="10295" max="10295" width="10.25" style="3" customWidth="1"/>
    <col min="10296" max="10516" width="9" style="3"/>
    <col min="10517" max="10517" width="36.875" style="3" bestFit="1" customWidth="1"/>
    <col min="10518" max="10518" width="7.125" style="3" customWidth="1"/>
    <col min="10519" max="10519" width="6" style="3" customWidth="1"/>
    <col min="10520" max="10520" width="5.75" style="3" customWidth="1"/>
    <col min="10521" max="10521" width="10.5" style="3" customWidth="1"/>
    <col min="10522" max="10522" width="7.5" style="3" customWidth="1"/>
    <col min="10523" max="10523" width="6.375" style="3" customWidth="1"/>
    <col min="10524" max="10524" width="6.5" style="3" customWidth="1"/>
    <col min="10525" max="10525" width="6.375" style="3" customWidth="1"/>
    <col min="10526" max="10526" width="7.875" style="3" customWidth="1"/>
    <col min="10527" max="10527" width="7.75" style="3" customWidth="1"/>
    <col min="10528" max="10531" width="6.5" style="3" customWidth="1"/>
    <col min="10532" max="10532" width="6.875" style="3" customWidth="1"/>
    <col min="10533" max="10533" width="9" style="3"/>
    <col min="10534" max="10534" width="6.125" style="3" customWidth="1"/>
    <col min="10535" max="10535" width="7.5" style="3" customWidth="1"/>
    <col min="10536" max="10536" width="7.625" style="3" customWidth="1"/>
    <col min="10537" max="10537" width="7.75" style="3" customWidth="1"/>
    <col min="10538" max="10538" width="10.125" style="3" bestFit="1" customWidth="1"/>
    <col min="10539" max="10539" width="12" style="3" customWidth="1"/>
    <col min="10540" max="10540" width="10.25" style="3" bestFit="1" customWidth="1"/>
    <col min="10541" max="10541" width="8.75" style="3" bestFit="1" customWidth="1"/>
    <col min="10542" max="10542" width="7.75" style="3" customWidth="1"/>
    <col min="10543" max="10543" width="9.125" style="3" customWidth="1"/>
    <col min="10544" max="10544" width="9.875" style="3" customWidth="1"/>
    <col min="10545" max="10545" width="7.75" style="3" customWidth="1"/>
    <col min="10546" max="10546" width="9.375" style="3" customWidth="1"/>
    <col min="10547" max="10547" width="9" style="3"/>
    <col min="10548" max="10548" width="5.875" style="3" customWidth="1"/>
    <col min="10549" max="10549" width="7.125" style="3" customWidth="1"/>
    <col min="10550" max="10550" width="8.125" style="3" customWidth="1"/>
    <col min="10551" max="10551" width="10.25" style="3" customWidth="1"/>
    <col min="10552" max="10772" width="9" style="3"/>
    <col min="10773" max="10773" width="36.875" style="3" bestFit="1" customWidth="1"/>
    <col min="10774" max="10774" width="7.125" style="3" customWidth="1"/>
    <col min="10775" max="10775" width="6" style="3" customWidth="1"/>
    <col min="10776" max="10776" width="5.75" style="3" customWidth="1"/>
    <col min="10777" max="10777" width="10.5" style="3" customWidth="1"/>
    <col min="10778" max="10778" width="7.5" style="3" customWidth="1"/>
    <col min="10779" max="10779" width="6.375" style="3" customWidth="1"/>
    <col min="10780" max="10780" width="6.5" style="3" customWidth="1"/>
    <col min="10781" max="10781" width="6.375" style="3" customWidth="1"/>
    <col min="10782" max="10782" width="7.875" style="3" customWidth="1"/>
    <col min="10783" max="10783" width="7.75" style="3" customWidth="1"/>
    <col min="10784" max="10787" width="6.5" style="3" customWidth="1"/>
    <col min="10788" max="10788" width="6.875" style="3" customWidth="1"/>
    <col min="10789" max="10789" width="9" style="3"/>
    <col min="10790" max="10790" width="6.125" style="3" customWidth="1"/>
    <col min="10791" max="10791" width="7.5" style="3" customWidth="1"/>
    <col min="10792" max="10792" width="7.625" style="3" customWidth="1"/>
    <col min="10793" max="10793" width="7.75" style="3" customWidth="1"/>
    <col min="10794" max="10794" width="10.125" style="3" bestFit="1" customWidth="1"/>
    <col min="10795" max="10795" width="12" style="3" customWidth="1"/>
    <col min="10796" max="10796" width="10.25" style="3" bestFit="1" customWidth="1"/>
    <col min="10797" max="10797" width="8.75" style="3" bestFit="1" customWidth="1"/>
    <col min="10798" max="10798" width="7.75" style="3" customWidth="1"/>
    <col min="10799" max="10799" width="9.125" style="3" customWidth="1"/>
    <col min="10800" max="10800" width="9.875" style="3" customWidth="1"/>
    <col min="10801" max="10801" width="7.75" style="3" customWidth="1"/>
    <col min="10802" max="10802" width="9.375" style="3" customWidth="1"/>
    <col min="10803" max="10803" width="9" style="3"/>
    <col min="10804" max="10804" width="5.875" style="3" customWidth="1"/>
    <col min="10805" max="10805" width="7.125" style="3" customWidth="1"/>
    <col min="10806" max="10806" width="8.125" style="3" customWidth="1"/>
    <col min="10807" max="10807" width="10.25" style="3" customWidth="1"/>
    <col min="10808" max="11028" width="9" style="3"/>
    <col min="11029" max="11029" width="36.875" style="3" bestFit="1" customWidth="1"/>
    <col min="11030" max="11030" width="7.125" style="3" customWidth="1"/>
    <col min="11031" max="11031" width="6" style="3" customWidth="1"/>
    <col min="11032" max="11032" width="5.75" style="3" customWidth="1"/>
    <col min="11033" max="11033" width="10.5" style="3" customWidth="1"/>
    <col min="11034" max="11034" width="7.5" style="3" customWidth="1"/>
    <col min="11035" max="11035" width="6.375" style="3" customWidth="1"/>
    <col min="11036" max="11036" width="6.5" style="3" customWidth="1"/>
    <col min="11037" max="11037" width="6.375" style="3" customWidth="1"/>
    <col min="11038" max="11038" width="7.875" style="3" customWidth="1"/>
    <col min="11039" max="11039" width="7.75" style="3" customWidth="1"/>
    <col min="11040" max="11043" width="6.5" style="3" customWidth="1"/>
    <col min="11044" max="11044" width="6.875" style="3" customWidth="1"/>
    <col min="11045" max="11045" width="9" style="3"/>
    <col min="11046" max="11046" width="6.125" style="3" customWidth="1"/>
    <col min="11047" max="11047" width="7.5" style="3" customWidth="1"/>
    <col min="11048" max="11048" width="7.625" style="3" customWidth="1"/>
    <col min="11049" max="11049" width="7.75" style="3" customWidth="1"/>
    <col min="11050" max="11050" width="10.125" style="3" bestFit="1" customWidth="1"/>
    <col min="11051" max="11051" width="12" style="3" customWidth="1"/>
    <col min="11052" max="11052" width="10.25" style="3" bestFit="1" customWidth="1"/>
    <col min="11053" max="11053" width="8.75" style="3" bestFit="1" customWidth="1"/>
    <col min="11054" max="11054" width="7.75" style="3" customWidth="1"/>
    <col min="11055" max="11055" width="9.125" style="3" customWidth="1"/>
    <col min="11056" max="11056" width="9.875" style="3" customWidth="1"/>
    <col min="11057" max="11057" width="7.75" style="3" customWidth="1"/>
    <col min="11058" max="11058" width="9.375" style="3" customWidth="1"/>
    <col min="11059" max="11059" width="9" style="3"/>
    <col min="11060" max="11060" width="5.875" style="3" customWidth="1"/>
    <col min="11061" max="11061" width="7.125" style="3" customWidth="1"/>
    <col min="11062" max="11062" width="8.125" style="3" customWidth="1"/>
    <col min="11063" max="11063" width="10.25" style="3" customWidth="1"/>
    <col min="11064" max="11284" width="9" style="3"/>
    <col min="11285" max="11285" width="36.875" style="3" bestFit="1" customWidth="1"/>
    <col min="11286" max="11286" width="7.125" style="3" customWidth="1"/>
    <col min="11287" max="11287" width="6" style="3" customWidth="1"/>
    <col min="11288" max="11288" width="5.75" style="3" customWidth="1"/>
    <col min="11289" max="11289" width="10.5" style="3" customWidth="1"/>
    <col min="11290" max="11290" width="7.5" style="3" customWidth="1"/>
    <col min="11291" max="11291" width="6.375" style="3" customWidth="1"/>
    <col min="11292" max="11292" width="6.5" style="3" customWidth="1"/>
    <col min="11293" max="11293" width="6.375" style="3" customWidth="1"/>
    <col min="11294" max="11294" width="7.875" style="3" customWidth="1"/>
    <col min="11295" max="11295" width="7.75" style="3" customWidth="1"/>
    <col min="11296" max="11299" width="6.5" style="3" customWidth="1"/>
    <col min="11300" max="11300" width="6.875" style="3" customWidth="1"/>
    <col min="11301" max="11301" width="9" style="3"/>
    <col min="11302" max="11302" width="6.125" style="3" customWidth="1"/>
    <col min="11303" max="11303" width="7.5" style="3" customWidth="1"/>
    <col min="11304" max="11304" width="7.625" style="3" customWidth="1"/>
    <col min="11305" max="11305" width="7.75" style="3" customWidth="1"/>
    <col min="11306" max="11306" width="10.125" style="3" bestFit="1" customWidth="1"/>
    <col min="11307" max="11307" width="12" style="3" customWidth="1"/>
    <col min="11308" max="11308" width="10.25" style="3" bestFit="1" customWidth="1"/>
    <col min="11309" max="11309" width="8.75" style="3" bestFit="1" customWidth="1"/>
    <col min="11310" max="11310" width="7.75" style="3" customWidth="1"/>
    <col min="11311" max="11311" width="9.125" style="3" customWidth="1"/>
    <col min="11312" max="11312" width="9.875" style="3" customWidth="1"/>
    <col min="11313" max="11313" width="7.75" style="3" customWidth="1"/>
    <col min="11314" max="11314" width="9.375" style="3" customWidth="1"/>
    <col min="11315" max="11315" width="9" style="3"/>
    <col min="11316" max="11316" width="5.875" style="3" customWidth="1"/>
    <col min="11317" max="11317" width="7.125" style="3" customWidth="1"/>
    <col min="11318" max="11318" width="8.125" style="3" customWidth="1"/>
    <col min="11319" max="11319" width="10.25" style="3" customWidth="1"/>
    <col min="11320" max="11540" width="9" style="3"/>
    <col min="11541" max="11541" width="36.875" style="3" bestFit="1" customWidth="1"/>
    <col min="11542" max="11542" width="7.125" style="3" customWidth="1"/>
    <col min="11543" max="11543" width="6" style="3" customWidth="1"/>
    <col min="11544" max="11544" width="5.75" style="3" customWidth="1"/>
    <col min="11545" max="11545" width="10.5" style="3" customWidth="1"/>
    <col min="11546" max="11546" width="7.5" style="3" customWidth="1"/>
    <col min="11547" max="11547" width="6.375" style="3" customWidth="1"/>
    <col min="11548" max="11548" width="6.5" style="3" customWidth="1"/>
    <col min="11549" max="11549" width="6.375" style="3" customWidth="1"/>
    <col min="11550" max="11550" width="7.875" style="3" customWidth="1"/>
    <col min="11551" max="11551" width="7.75" style="3" customWidth="1"/>
    <col min="11552" max="11555" width="6.5" style="3" customWidth="1"/>
    <col min="11556" max="11556" width="6.875" style="3" customWidth="1"/>
    <col min="11557" max="11557" width="9" style="3"/>
    <col min="11558" max="11558" width="6.125" style="3" customWidth="1"/>
    <col min="11559" max="11559" width="7.5" style="3" customWidth="1"/>
    <col min="11560" max="11560" width="7.625" style="3" customWidth="1"/>
    <col min="11561" max="11561" width="7.75" style="3" customWidth="1"/>
    <col min="11562" max="11562" width="10.125" style="3" bestFit="1" customWidth="1"/>
    <col min="11563" max="11563" width="12" style="3" customWidth="1"/>
    <col min="11564" max="11564" width="10.25" style="3" bestFit="1" customWidth="1"/>
    <col min="11565" max="11565" width="8.75" style="3" bestFit="1" customWidth="1"/>
    <col min="11566" max="11566" width="7.75" style="3" customWidth="1"/>
    <col min="11567" max="11567" width="9.125" style="3" customWidth="1"/>
    <col min="11568" max="11568" width="9.875" style="3" customWidth="1"/>
    <col min="11569" max="11569" width="7.75" style="3" customWidth="1"/>
    <col min="11570" max="11570" width="9.375" style="3" customWidth="1"/>
    <col min="11571" max="11571" width="9" style="3"/>
    <col min="11572" max="11572" width="5.875" style="3" customWidth="1"/>
    <col min="11573" max="11573" width="7.125" style="3" customWidth="1"/>
    <col min="11574" max="11574" width="8.125" style="3" customWidth="1"/>
    <col min="11575" max="11575" width="10.25" style="3" customWidth="1"/>
    <col min="11576" max="11796" width="9" style="3"/>
    <col min="11797" max="11797" width="36.875" style="3" bestFit="1" customWidth="1"/>
    <col min="11798" max="11798" width="7.125" style="3" customWidth="1"/>
    <col min="11799" max="11799" width="6" style="3" customWidth="1"/>
    <col min="11800" max="11800" width="5.75" style="3" customWidth="1"/>
    <col min="11801" max="11801" width="10.5" style="3" customWidth="1"/>
    <col min="11802" max="11802" width="7.5" style="3" customWidth="1"/>
    <col min="11803" max="11803" width="6.375" style="3" customWidth="1"/>
    <col min="11804" max="11804" width="6.5" style="3" customWidth="1"/>
    <col min="11805" max="11805" width="6.375" style="3" customWidth="1"/>
    <col min="11806" max="11806" width="7.875" style="3" customWidth="1"/>
    <col min="11807" max="11807" width="7.75" style="3" customWidth="1"/>
    <col min="11808" max="11811" width="6.5" style="3" customWidth="1"/>
    <col min="11812" max="11812" width="6.875" style="3" customWidth="1"/>
    <col min="11813" max="11813" width="9" style="3"/>
    <col min="11814" max="11814" width="6.125" style="3" customWidth="1"/>
    <col min="11815" max="11815" width="7.5" style="3" customWidth="1"/>
    <col min="11816" max="11816" width="7.625" style="3" customWidth="1"/>
    <col min="11817" max="11817" width="7.75" style="3" customWidth="1"/>
    <col min="11818" max="11818" width="10.125" style="3" bestFit="1" customWidth="1"/>
    <col min="11819" max="11819" width="12" style="3" customWidth="1"/>
    <col min="11820" max="11820" width="10.25" style="3" bestFit="1" customWidth="1"/>
    <col min="11821" max="11821" width="8.75" style="3" bestFit="1" customWidth="1"/>
    <col min="11822" max="11822" width="7.75" style="3" customWidth="1"/>
    <col min="11823" max="11823" width="9.125" style="3" customWidth="1"/>
    <col min="11824" max="11824" width="9.875" style="3" customWidth="1"/>
    <col min="11825" max="11825" width="7.75" style="3" customWidth="1"/>
    <col min="11826" max="11826" width="9.375" style="3" customWidth="1"/>
    <col min="11827" max="11827" width="9" style="3"/>
    <col min="11828" max="11828" width="5.875" style="3" customWidth="1"/>
    <col min="11829" max="11829" width="7.125" style="3" customWidth="1"/>
    <col min="11830" max="11830" width="8.125" style="3" customWidth="1"/>
    <col min="11831" max="11831" width="10.25" style="3" customWidth="1"/>
    <col min="11832" max="12052" width="9" style="3"/>
    <col min="12053" max="12053" width="36.875" style="3" bestFit="1" customWidth="1"/>
    <col min="12054" max="12054" width="7.125" style="3" customWidth="1"/>
    <col min="12055" max="12055" width="6" style="3" customWidth="1"/>
    <col min="12056" max="12056" width="5.75" style="3" customWidth="1"/>
    <col min="12057" max="12057" width="10.5" style="3" customWidth="1"/>
    <col min="12058" max="12058" width="7.5" style="3" customWidth="1"/>
    <col min="12059" max="12059" width="6.375" style="3" customWidth="1"/>
    <col min="12060" max="12060" width="6.5" style="3" customWidth="1"/>
    <col min="12061" max="12061" width="6.375" style="3" customWidth="1"/>
    <col min="12062" max="12062" width="7.875" style="3" customWidth="1"/>
    <col min="12063" max="12063" width="7.75" style="3" customWidth="1"/>
    <col min="12064" max="12067" width="6.5" style="3" customWidth="1"/>
    <col min="12068" max="12068" width="6.875" style="3" customWidth="1"/>
    <col min="12069" max="12069" width="9" style="3"/>
    <col min="12070" max="12070" width="6.125" style="3" customWidth="1"/>
    <col min="12071" max="12071" width="7.5" style="3" customWidth="1"/>
    <col min="12072" max="12072" width="7.625" style="3" customWidth="1"/>
    <col min="12073" max="12073" width="7.75" style="3" customWidth="1"/>
    <col min="12074" max="12074" width="10.125" style="3" bestFit="1" customWidth="1"/>
    <col min="12075" max="12075" width="12" style="3" customWidth="1"/>
    <col min="12076" max="12076" width="10.25" style="3" bestFit="1" customWidth="1"/>
    <col min="12077" max="12077" width="8.75" style="3" bestFit="1" customWidth="1"/>
    <col min="12078" max="12078" width="7.75" style="3" customWidth="1"/>
    <col min="12079" max="12079" width="9.125" style="3" customWidth="1"/>
    <col min="12080" max="12080" width="9.875" style="3" customWidth="1"/>
    <col min="12081" max="12081" width="7.75" style="3" customWidth="1"/>
    <col min="12082" max="12082" width="9.375" style="3" customWidth="1"/>
    <col min="12083" max="12083" width="9" style="3"/>
    <col min="12084" max="12084" width="5.875" style="3" customWidth="1"/>
    <col min="12085" max="12085" width="7.125" style="3" customWidth="1"/>
    <col min="12086" max="12086" width="8.125" style="3" customWidth="1"/>
    <col min="12087" max="12087" width="10.25" style="3" customWidth="1"/>
    <col min="12088" max="12308" width="9" style="3"/>
    <col min="12309" max="12309" width="36.875" style="3" bestFit="1" customWidth="1"/>
    <col min="12310" max="12310" width="7.125" style="3" customWidth="1"/>
    <col min="12311" max="12311" width="6" style="3" customWidth="1"/>
    <col min="12312" max="12312" width="5.75" style="3" customWidth="1"/>
    <col min="12313" max="12313" width="10.5" style="3" customWidth="1"/>
    <col min="12314" max="12314" width="7.5" style="3" customWidth="1"/>
    <col min="12315" max="12315" width="6.375" style="3" customWidth="1"/>
    <col min="12316" max="12316" width="6.5" style="3" customWidth="1"/>
    <col min="12317" max="12317" width="6.375" style="3" customWidth="1"/>
    <col min="12318" max="12318" width="7.875" style="3" customWidth="1"/>
    <col min="12319" max="12319" width="7.75" style="3" customWidth="1"/>
    <col min="12320" max="12323" width="6.5" style="3" customWidth="1"/>
    <col min="12324" max="12324" width="6.875" style="3" customWidth="1"/>
    <col min="12325" max="12325" width="9" style="3"/>
    <col min="12326" max="12326" width="6.125" style="3" customWidth="1"/>
    <col min="12327" max="12327" width="7.5" style="3" customWidth="1"/>
    <col min="12328" max="12328" width="7.625" style="3" customWidth="1"/>
    <col min="12329" max="12329" width="7.75" style="3" customWidth="1"/>
    <col min="12330" max="12330" width="10.125" style="3" bestFit="1" customWidth="1"/>
    <col min="12331" max="12331" width="12" style="3" customWidth="1"/>
    <col min="12332" max="12332" width="10.25" style="3" bestFit="1" customWidth="1"/>
    <col min="12333" max="12333" width="8.75" style="3" bestFit="1" customWidth="1"/>
    <col min="12334" max="12334" width="7.75" style="3" customWidth="1"/>
    <col min="12335" max="12335" width="9.125" style="3" customWidth="1"/>
    <col min="12336" max="12336" width="9.875" style="3" customWidth="1"/>
    <col min="12337" max="12337" width="7.75" style="3" customWidth="1"/>
    <col min="12338" max="12338" width="9.375" style="3" customWidth="1"/>
    <col min="12339" max="12339" width="9" style="3"/>
    <col min="12340" max="12340" width="5.875" style="3" customWidth="1"/>
    <col min="12341" max="12341" width="7.125" style="3" customWidth="1"/>
    <col min="12342" max="12342" width="8.125" style="3" customWidth="1"/>
    <col min="12343" max="12343" width="10.25" style="3" customWidth="1"/>
    <col min="12344" max="12564" width="9" style="3"/>
    <col min="12565" max="12565" width="36.875" style="3" bestFit="1" customWidth="1"/>
    <col min="12566" max="12566" width="7.125" style="3" customWidth="1"/>
    <col min="12567" max="12567" width="6" style="3" customWidth="1"/>
    <col min="12568" max="12568" width="5.75" style="3" customWidth="1"/>
    <col min="12569" max="12569" width="10.5" style="3" customWidth="1"/>
    <col min="12570" max="12570" width="7.5" style="3" customWidth="1"/>
    <col min="12571" max="12571" width="6.375" style="3" customWidth="1"/>
    <col min="12572" max="12572" width="6.5" style="3" customWidth="1"/>
    <col min="12573" max="12573" width="6.375" style="3" customWidth="1"/>
    <col min="12574" max="12574" width="7.875" style="3" customWidth="1"/>
    <col min="12575" max="12575" width="7.75" style="3" customWidth="1"/>
    <col min="12576" max="12579" width="6.5" style="3" customWidth="1"/>
    <col min="12580" max="12580" width="6.875" style="3" customWidth="1"/>
    <col min="12581" max="12581" width="9" style="3"/>
    <col min="12582" max="12582" width="6.125" style="3" customWidth="1"/>
    <col min="12583" max="12583" width="7.5" style="3" customWidth="1"/>
    <col min="12584" max="12584" width="7.625" style="3" customWidth="1"/>
    <col min="12585" max="12585" width="7.75" style="3" customWidth="1"/>
    <col min="12586" max="12586" width="10.125" style="3" bestFit="1" customWidth="1"/>
    <col min="12587" max="12587" width="12" style="3" customWidth="1"/>
    <col min="12588" max="12588" width="10.25" style="3" bestFit="1" customWidth="1"/>
    <col min="12589" max="12589" width="8.75" style="3" bestFit="1" customWidth="1"/>
    <col min="12590" max="12590" width="7.75" style="3" customWidth="1"/>
    <col min="12591" max="12591" width="9.125" style="3" customWidth="1"/>
    <col min="12592" max="12592" width="9.875" style="3" customWidth="1"/>
    <col min="12593" max="12593" width="7.75" style="3" customWidth="1"/>
    <col min="12594" max="12594" width="9.375" style="3" customWidth="1"/>
    <col min="12595" max="12595" width="9" style="3"/>
    <col min="12596" max="12596" width="5.875" style="3" customWidth="1"/>
    <col min="12597" max="12597" width="7.125" style="3" customWidth="1"/>
    <col min="12598" max="12598" width="8.125" style="3" customWidth="1"/>
    <col min="12599" max="12599" width="10.25" style="3" customWidth="1"/>
    <col min="12600" max="12820" width="9" style="3"/>
    <col min="12821" max="12821" width="36.875" style="3" bestFit="1" customWidth="1"/>
    <col min="12822" max="12822" width="7.125" style="3" customWidth="1"/>
    <col min="12823" max="12823" width="6" style="3" customWidth="1"/>
    <col min="12824" max="12824" width="5.75" style="3" customWidth="1"/>
    <col min="12825" max="12825" width="10.5" style="3" customWidth="1"/>
    <col min="12826" max="12826" width="7.5" style="3" customWidth="1"/>
    <col min="12827" max="12827" width="6.375" style="3" customWidth="1"/>
    <col min="12828" max="12828" width="6.5" style="3" customWidth="1"/>
    <col min="12829" max="12829" width="6.375" style="3" customWidth="1"/>
    <col min="12830" max="12830" width="7.875" style="3" customWidth="1"/>
    <col min="12831" max="12831" width="7.75" style="3" customWidth="1"/>
    <col min="12832" max="12835" width="6.5" style="3" customWidth="1"/>
    <col min="12836" max="12836" width="6.875" style="3" customWidth="1"/>
    <col min="12837" max="12837" width="9" style="3"/>
    <col min="12838" max="12838" width="6.125" style="3" customWidth="1"/>
    <col min="12839" max="12839" width="7.5" style="3" customWidth="1"/>
    <col min="12840" max="12840" width="7.625" style="3" customWidth="1"/>
    <col min="12841" max="12841" width="7.75" style="3" customWidth="1"/>
    <col min="12842" max="12842" width="10.125" style="3" bestFit="1" customWidth="1"/>
    <col min="12843" max="12843" width="12" style="3" customWidth="1"/>
    <col min="12844" max="12844" width="10.25" style="3" bestFit="1" customWidth="1"/>
    <col min="12845" max="12845" width="8.75" style="3" bestFit="1" customWidth="1"/>
    <col min="12846" max="12846" width="7.75" style="3" customWidth="1"/>
    <col min="12847" max="12847" width="9.125" style="3" customWidth="1"/>
    <col min="12848" max="12848" width="9.875" style="3" customWidth="1"/>
    <col min="12849" max="12849" width="7.75" style="3" customWidth="1"/>
    <col min="12850" max="12850" width="9.375" style="3" customWidth="1"/>
    <col min="12851" max="12851" width="9" style="3"/>
    <col min="12852" max="12852" width="5.875" style="3" customWidth="1"/>
    <col min="12853" max="12853" width="7.125" style="3" customWidth="1"/>
    <col min="12854" max="12854" width="8.125" style="3" customWidth="1"/>
    <col min="12855" max="12855" width="10.25" style="3" customWidth="1"/>
    <col min="12856" max="13076" width="9" style="3"/>
    <col min="13077" max="13077" width="36.875" style="3" bestFit="1" customWidth="1"/>
    <col min="13078" max="13078" width="7.125" style="3" customWidth="1"/>
    <col min="13079" max="13079" width="6" style="3" customWidth="1"/>
    <col min="13080" max="13080" width="5.75" style="3" customWidth="1"/>
    <col min="13081" max="13081" width="10.5" style="3" customWidth="1"/>
    <col min="13082" max="13082" width="7.5" style="3" customWidth="1"/>
    <col min="13083" max="13083" width="6.375" style="3" customWidth="1"/>
    <col min="13084" max="13084" width="6.5" style="3" customWidth="1"/>
    <col min="13085" max="13085" width="6.375" style="3" customWidth="1"/>
    <col min="13086" max="13086" width="7.875" style="3" customWidth="1"/>
    <col min="13087" max="13087" width="7.75" style="3" customWidth="1"/>
    <col min="13088" max="13091" width="6.5" style="3" customWidth="1"/>
    <col min="13092" max="13092" width="6.875" style="3" customWidth="1"/>
    <col min="13093" max="13093" width="9" style="3"/>
    <col min="13094" max="13094" width="6.125" style="3" customWidth="1"/>
    <col min="13095" max="13095" width="7.5" style="3" customWidth="1"/>
    <col min="13096" max="13096" width="7.625" style="3" customWidth="1"/>
    <col min="13097" max="13097" width="7.75" style="3" customWidth="1"/>
    <col min="13098" max="13098" width="10.125" style="3" bestFit="1" customWidth="1"/>
    <col min="13099" max="13099" width="12" style="3" customWidth="1"/>
    <col min="13100" max="13100" width="10.25" style="3" bestFit="1" customWidth="1"/>
    <col min="13101" max="13101" width="8.75" style="3" bestFit="1" customWidth="1"/>
    <col min="13102" max="13102" width="7.75" style="3" customWidth="1"/>
    <col min="13103" max="13103" width="9.125" style="3" customWidth="1"/>
    <col min="13104" max="13104" width="9.875" style="3" customWidth="1"/>
    <col min="13105" max="13105" width="7.75" style="3" customWidth="1"/>
    <col min="13106" max="13106" width="9.375" style="3" customWidth="1"/>
    <col min="13107" max="13107" width="9" style="3"/>
    <col min="13108" max="13108" width="5.875" style="3" customWidth="1"/>
    <col min="13109" max="13109" width="7.125" style="3" customWidth="1"/>
    <col min="13110" max="13110" width="8.125" style="3" customWidth="1"/>
    <col min="13111" max="13111" width="10.25" style="3" customWidth="1"/>
    <col min="13112" max="13332" width="9" style="3"/>
    <col min="13333" max="13333" width="36.875" style="3" bestFit="1" customWidth="1"/>
    <col min="13334" max="13334" width="7.125" style="3" customWidth="1"/>
    <col min="13335" max="13335" width="6" style="3" customWidth="1"/>
    <col min="13336" max="13336" width="5.75" style="3" customWidth="1"/>
    <col min="13337" max="13337" width="10.5" style="3" customWidth="1"/>
    <col min="13338" max="13338" width="7.5" style="3" customWidth="1"/>
    <col min="13339" max="13339" width="6.375" style="3" customWidth="1"/>
    <col min="13340" max="13340" width="6.5" style="3" customWidth="1"/>
    <col min="13341" max="13341" width="6.375" style="3" customWidth="1"/>
    <col min="13342" max="13342" width="7.875" style="3" customWidth="1"/>
    <col min="13343" max="13343" width="7.75" style="3" customWidth="1"/>
    <col min="13344" max="13347" width="6.5" style="3" customWidth="1"/>
    <col min="13348" max="13348" width="6.875" style="3" customWidth="1"/>
    <col min="13349" max="13349" width="9" style="3"/>
    <col min="13350" max="13350" width="6.125" style="3" customWidth="1"/>
    <col min="13351" max="13351" width="7.5" style="3" customWidth="1"/>
    <col min="13352" max="13352" width="7.625" style="3" customWidth="1"/>
    <col min="13353" max="13353" width="7.75" style="3" customWidth="1"/>
    <col min="13354" max="13354" width="10.125" style="3" bestFit="1" customWidth="1"/>
    <col min="13355" max="13355" width="12" style="3" customWidth="1"/>
    <col min="13356" max="13356" width="10.25" style="3" bestFit="1" customWidth="1"/>
    <col min="13357" max="13357" width="8.75" style="3" bestFit="1" customWidth="1"/>
    <col min="13358" max="13358" width="7.75" style="3" customWidth="1"/>
    <col min="13359" max="13359" width="9.125" style="3" customWidth="1"/>
    <col min="13360" max="13360" width="9.875" style="3" customWidth="1"/>
    <col min="13361" max="13361" width="7.75" style="3" customWidth="1"/>
    <col min="13362" max="13362" width="9.375" style="3" customWidth="1"/>
    <col min="13363" max="13363" width="9" style="3"/>
    <col min="13364" max="13364" width="5.875" style="3" customWidth="1"/>
    <col min="13365" max="13365" width="7.125" style="3" customWidth="1"/>
    <col min="13366" max="13366" width="8.125" style="3" customWidth="1"/>
    <col min="13367" max="13367" width="10.25" style="3" customWidth="1"/>
    <col min="13368" max="13588" width="9" style="3"/>
    <col min="13589" max="13589" width="36.875" style="3" bestFit="1" customWidth="1"/>
    <col min="13590" max="13590" width="7.125" style="3" customWidth="1"/>
    <col min="13591" max="13591" width="6" style="3" customWidth="1"/>
    <col min="13592" max="13592" width="5.75" style="3" customWidth="1"/>
    <col min="13593" max="13593" width="10.5" style="3" customWidth="1"/>
    <col min="13594" max="13594" width="7.5" style="3" customWidth="1"/>
    <col min="13595" max="13595" width="6.375" style="3" customWidth="1"/>
    <col min="13596" max="13596" width="6.5" style="3" customWidth="1"/>
    <col min="13597" max="13597" width="6.375" style="3" customWidth="1"/>
    <col min="13598" max="13598" width="7.875" style="3" customWidth="1"/>
    <col min="13599" max="13599" width="7.75" style="3" customWidth="1"/>
    <col min="13600" max="13603" width="6.5" style="3" customWidth="1"/>
    <col min="13604" max="13604" width="6.875" style="3" customWidth="1"/>
    <col min="13605" max="13605" width="9" style="3"/>
    <col min="13606" max="13606" width="6.125" style="3" customWidth="1"/>
    <col min="13607" max="13607" width="7.5" style="3" customWidth="1"/>
    <col min="13608" max="13608" width="7.625" style="3" customWidth="1"/>
    <col min="13609" max="13609" width="7.75" style="3" customWidth="1"/>
    <col min="13610" max="13610" width="10.125" style="3" bestFit="1" customWidth="1"/>
    <col min="13611" max="13611" width="12" style="3" customWidth="1"/>
    <col min="13612" max="13612" width="10.25" style="3" bestFit="1" customWidth="1"/>
    <col min="13613" max="13613" width="8.75" style="3" bestFit="1" customWidth="1"/>
    <col min="13614" max="13614" width="7.75" style="3" customWidth="1"/>
    <col min="13615" max="13615" width="9.125" style="3" customWidth="1"/>
    <col min="13616" max="13616" width="9.875" style="3" customWidth="1"/>
    <col min="13617" max="13617" width="7.75" style="3" customWidth="1"/>
    <col min="13618" max="13618" width="9.375" style="3" customWidth="1"/>
    <col min="13619" max="13619" width="9" style="3"/>
    <col min="13620" max="13620" width="5.875" style="3" customWidth="1"/>
    <col min="13621" max="13621" width="7.125" style="3" customWidth="1"/>
    <col min="13622" max="13622" width="8.125" style="3" customWidth="1"/>
    <col min="13623" max="13623" width="10.25" style="3" customWidth="1"/>
    <col min="13624" max="13844" width="9" style="3"/>
    <col min="13845" max="13845" width="36.875" style="3" bestFit="1" customWidth="1"/>
    <col min="13846" max="13846" width="7.125" style="3" customWidth="1"/>
    <col min="13847" max="13847" width="6" style="3" customWidth="1"/>
    <col min="13848" max="13848" width="5.75" style="3" customWidth="1"/>
    <col min="13849" max="13849" width="10.5" style="3" customWidth="1"/>
    <col min="13850" max="13850" width="7.5" style="3" customWidth="1"/>
    <col min="13851" max="13851" width="6.375" style="3" customWidth="1"/>
    <col min="13852" max="13852" width="6.5" style="3" customWidth="1"/>
    <col min="13853" max="13853" width="6.375" style="3" customWidth="1"/>
    <col min="13854" max="13854" width="7.875" style="3" customWidth="1"/>
    <col min="13855" max="13855" width="7.75" style="3" customWidth="1"/>
    <col min="13856" max="13859" width="6.5" style="3" customWidth="1"/>
    <col min="13860" max="13860" width="6.875" style="3" customWidth="1"/>
    <col min="13861" max="13861" width="9" style="3"/>
    <col min="13862" max="13862" width="6.125" style="3" customWidth="1"/>
    <col min="13863" max="13863" width="7.5" style="3" customWidth="1"/>
    <col min="13864" max="13864" width="7.625" style="3" customWidth="1"/>
    <col min="13865" max="13865" width="7.75" style="3" customWidth="1"/>
    <col min="13866" max="13866" width="10.125" style="3" bestFit="1" customWidth="1"/>
    <col min="13867" max="13867" width="12" style="3" customWidth="1"/>
    <col min="13868" max="13868" width="10.25" style="3" bestFit="1" customWidth="1"/>
    <col min="13869" max="13869" width="8.75" style="3" bestFit="1" customWidth="1"/>
    <col min="13870" max="13870" width="7.75" style="3" customWidth="1"/>
    <col min="13871" max="13871" width="9.125" style="3" customWidth="1"/>
    <col min="13872" max="13872" width="9.875" style="3" customWidth="1"/>
    <col min="13873" max="13873" width="7.75" style="3" customWidth="1"/>
    <col min="13874" max="13874" width="9.375" style="3" customWidth="1"/>
    <col min="13875" max="13875" width="9" style="3"/>
    <col min="13876" max="13876" width="5.875" style="3" customWidth="1"/>
    <col min="13877" max="13877" width="7.125" style="3" customWidth="1"/>
    <col min="13878" max="13878" width="8.125" style="3" customWidth="1"/>
    <col min="13879" max="13879" width="10.25" style="3" customWidth="1"/>
    <col min="13880" max="14100" width="9" style="3"/>
    <col min="14101" max="14101" width="36.875" style="3" bestFit="1" customWidth="1"/>
    <col min="14102" max="14102" width="7.125" style="3" customWidth="1"/>
    <col min="14103" max="14103" width="6" style="3" customWidth="1"/>
    <col min="14104" max="14104" width="5.75" style="3" customWidth="1"/>
    <col min="14105" max="14105" width="10.5" style="3" customWidth="1"/>
    <col min="14106" max="14106" width="7.5" style="3" customWidth="1"/>
    <col min="14107" max="14107" width="6.375" style="3" customWidth="1"/>
    <col min="14108" max="14108" width="6.5" style="3" customWidth="1"/>
    <col min="14109" max="14109" width="6.375" style="3" customWidth="1"/>
    <col min="14110" max="14110" width="7.875" style="3" customWidth="1"/>
    <col min="14111" max="14111" width="7.75" style="3" customWidth="1"/>
    <col min="14112" max="14115" width="6.5" style="3" customWidth="1"/>
    <col min="14116" max="14116" width="6.875" style="3" customWidth="1"/>
    <col min="14117" max="14117" width="9" style="3"/>
    <col min="14118" max="14118" width="6.125" style="3" customWidth="1"/>
    <col min="14119" max="14119" width="7.5" style="3" customWidth="1"/>
    <col min="14120" max="14120" width="7.625" style="3" customWidth="1"/>
    <col min="14121" max="14121" width="7.75" style="3" customWidth="1"/>
    <col min="14122" max="14122" width="10.125" style="3" bestFit="1" customWidth="1"/>
    <col min="14123" max="14123" width="12" style="3" customWidth="1"/>
    <col min="14124" max="14124" width="10.25" style="3" bestFit="1" customWidth="1"/>
    <col min="14125" max="14125" width="8.75" style="3" bestFit="1" customWidth="1"/>
    <col min="14126" max="14126" width="7.75" style="3" customWidth="1"/>
    <col min="14127" max="14127" width="9.125" style="3" customWidth="1"/>
    <col min="14128" max="14128" width="9.875" style="3" customWidth="1"/>
    <col min="14129" max="14129" width="7.75" style="3" customWidth="1"/>
    <col min="14130" max="14130" width="9.375" style="3" customWidth="1"/>
    <col min="14131" max="14131" width="9" style="3"/>
    <col min="14132" max="14132" width="5.875" style="3" customWidth="1"/>
    <col min="14133" max="14133" width="7.125" style="3" customWidth="1"/>
    <col min="14134" max="14134" width="8.125" style="3" customWidth="1"/>
    <col min="14135" max="14135" width="10.25" style="3" customWidth="1"/>
    <col min="14136" max="14356" width="9" style="3"/>
    <col min="14357" max="14357" width="36.875" style="3" bestFit="1" customWidth="1"/>
    <col min="14358" max="14358" width="7.125" style="3" customWidth="1"/>
    <col min="14359" max="14359" width="6" style="3" customWidth="1"/>
    <col min="14360" max="14360" width="5.75" style="3" customWidth="1"/>
    <col min="14361" max="14361" width="10.5" style="3" customWidth="1"/>
    <col min="14362" max="14362" width="7.5" style="3" customWidth="1"/>
    <col min="14363" max="14363" width="6.375" style="3" customWidth="1"/>
    <col min="14364" max="14364" width="6.5" style="3" customWidth="1"/>
    <col min="14365" max="14365" width="6.375" style="3" customWidth="1"/>
    <col min="14366" max="14366" width="7.875" style="3" customWidth="1"/>
    <col min="14367" max="14367" width="7.75" style="3" customWidth="1"/>
    <col min="14368" max="14371" width="6.5" style="3" customWidth="1"/>
    <col min="14372" max="14372" width="6.875" style="3" customWidth="1"/>
    <col min="14373" max="14373" width="9" style="3"/>
    <col min="14374" max="14374" width="6.125" style="3" customWidth="1"/>
    <col min="14375" max="14375" width="7.5" style="3" customWidth="1"/>
    <col min="14376" max="14376" width="7.625" style="3" customWidth="1"/>
    <col min="14377" max="14377" width="7.75" style="3" customWidth="1"/>
    <col min="14378" max="14378" width="10.125" style="3" bestFit="1" customWidth="1"/>
    <col min="14379" max="14379" width="12" style="3" customWidth="1"/>
    <col min="14380" max="14380" width="10.25" style="3" bestFit="1" customWidth="1"/>
    <col min="14381" max="14381" width="8.75" style="3" bestFit="1" customWidth="1"/>
    <col min="14382" max="14382" width="7.75" style="3" customWidth="1"/>
    <col min="14383" max="14383" width="9.125" style="3" customWidth="1"/>
    <col min="14384" max="14384" width="9.875" style="3" customWidth="1"/>
    <col min="14385" max="14385" width="7.75" style="3" customWidth="1"/>
    <col min="14386" max="14386" width="9.375" style="3" customWidth="1"/>
    <col min="14387" max="14387" width="9" style="3"/>
    <col min="14388" max="14388" width="5.875" style="3" customWidth="1"/>
    <col min="14389" max="14389" width="7.125" style="3" customWidth="1"/>
    <col min="14390" max="14390" width="8.125" style="3" customWidth="1"/>
    <col min="14391" max="14391" width="10.25" style="3" customWidth="1"/>
    <col min="14392" max="14612" width="9" style="3"/>
    <col min="14613" max="14613" width="36.875" style="3" bestFit="1" customWidth="1"/>
    <col min="14614" max="14614" width="7.125" style="3" customWidth="1"/>
    <col min="14615" max="14615" width="6" style="3" customWidth="1"/>
    <col min="14616" max="14616" width="5.75" style="3" customWidth="1"/>
    <col min="14617" max="14617" width="10.5" style="3" customWidth="1"/>
    <col min="14618" max="14618" width="7.5" style="3" customWidth="1"/>
    <col min="14619" max="14619" width="6.375" style="3" customWidth="1"/>
    <col min="14620" max="14620" width="6.5" style="3" customWidth="1"/>
    <col min="14621" max="14621" width="6.375" style="3" customWidth="1"/>
    <col min="14622" max="14622" width="7.875" style="3" customWidth="1"/>
    <col min="14623" max="14623" width="7.75" style="3" customWidth="1"/>
    <col min="14624" max="14627" width="6.5" style="3" customWidth="1"/>
    <col min="14628" max="14628" width="6.875" style="3" customWidth="1"/>
    <col min="14629" max="14629" width="9" style="3"/>
    <col min="14630" max="14630" width="6.125" style="3" customWidth="1"/>
    <col min="14631" max="14631" width="7.5" style="3" customWidth="1"/>
    <col min="14632" max="14632" width="7.625" style="3" customWidth="1"/>
    <col min="14633" max="14633" width="7.75" style="3" customWidth="1"/>
    <col min="14634" max="14634" width="10.125" style="3" bestFit="1" customWidth="1"/>
    <col min="14635" max="14635" width="12" style="3" customWidth="1"/>
    <col min="14636" max="14636" width="10.25" style="3" bestFit="1" customWidth="1"/>
    <col min="14637" max="14637" width="8.75" style="3" bestFit="1" customWidth="1"/>
    <col min="14638" max="14638" width="7.75" style="3" customWidth="1"/>
    <col min="14639" max="14639" width="9.125" style="3" customWidth="1"/>
    <col min="14640" max="14640" width="9.875" style="3" customWidth="1"/>
    <col min="14641" max="14641" width="7.75" style="3" customWidth="1"/>
    <col min="14642" max="14642" width="9.375" style="3" customWidth="1"/>
    <col min="14643" max="14643" width="9" style="3"/>
    <col min="14644" max="14644" width="5.875" style="3" customWidth="1"/>
    <col min="14645" max="14645" width="7.125" style="3" customWidth="1"/>
    <col min="14646" max="14646" width="8.125" style="3" customWidth="1"/>
    <col min="14647" max="14647" width="10.25" style="3" customWidth="1"/>
    <col min="14648" max="14868" width="9" style="3"/>
    <col min="14869" max="14869" width="36.875" style="3" bestFit="1" customWidth="1"/>
    <col min="14870" max="14870" width="7.125" style="3" customWidth="1"/>
    <col min="14871" max="14871" width="6" style="3" customWidth="1"/>
    <col min="14872" max="14872" width="5.75" style="3" customWidth="1"/>
    <col min="14873" max="14873" width="10.5" style="3" customWidth="1"/>
    <col min="14874" max="14874" width="7.5" style="3" customWidth="1"/>
    <col min="14875" max="14875" width="6.375" style="3" customWidth="1"/>
    <col min="14876" max="14876" width="6.5" style="3" customWidth="1"/>
    <col min="14877" max="14877" width="6.375" style="3" customWidth="1"/>
    <col min="14878" max="14878" width="7.875" style="3" customWidth="1"/>
    <col min="14879" max="14879" width="7.75" style="3" customWidth="1"/>
    <col min="14880" max="14883" width="6.5" style="3" customWidth="1"/>
    <col min="14884" max="14884" width="6.875" style="3" customWidth="1"/>
    <col min="14885" max="14885" width="9" style="3"/>
    <col min="14886" max="14886" width="6.125" style="3" customWidth="1"/>
    <col min="14887" max="14887" width="7.5" style="3" customWidth="1"/>
    <col min="14888" max="14888" width="7.625" style="3" customWidth="1"/>
    <col min="14889" max="14889" width="7.75" style="3" customWidth="1"/>
    <col min="14890" max="14890" width="10.125" style="3" bestFit="1" customWidth="1"/>
    <col min="14891" max="14891" width="12" style="3" customWidth="1"/>
    <col min="14892" max="14892" width="10.25" style="3" bestFit="1" customWidth="1"/>
    <col min="14893" max="14893" width="8.75" style="3" bestFit="1" customWidth="1"/>
    <col min="14894" max="14894" width="7.75" style="3" customWidth="1"/>
    <col min="14895" max="14895" width="9.125" style="3" customWidth="1"/>
    <col min="14896" max="14896" width="9.875" style="3" customWidth="1"/>
    <col min="14897" max="14897" width="7.75" style="3" customWidth="1"/>
    <col min="14898" max="14898" width="9.375" style="3" customWidth="1"/>
    <col min="14899" max="14899" width="9" style="3"/>
    <col min="14900" max="14900" width="5.875" style="3" customWidth="1"/>
    <col min="14901" max="14901" width="7.125" style="3" customWidth="1"/>
    <col min="14902" max="14902" width="8.125" style="3" customWidth="1"/>
    <col min="14903" max="14903" width="10.25" style="3" customWidth="1"/>
    <col min="14904" max="15124" width="9" style="3"/>
    <col min="15125" max="15125" width="36.875" style="3" bestFit="1" customWidth="1"/>
    <col min="15126" max="15126" width="7.125" style="3" customWidth="1"/>
    <col min="15127" max="15127" width="6" style="3" customWidth="1"/>
    <col min="15128" max="15128" width="5.75" style="3" customWidth="1"/>
    <col min="15129" max="15129" width="10.5" style="3" customWidth="1"/>
    <col min="15130" max="15130" width="7.5" style="3" customWidth="1"/>
    <col min="15131" max="15131" width="6.375" style="3" customWidth="1"/>
    <col min="15132" max="15132" width="6.5" style="3" customWidth="1"/>
    <col min="15133" max="15133" width="6.375" style="3" customWidth="1"/>
    <col min="15134" max="15134" width="7.875" style="3" customWidth="1"/>
    <col min="15135" max="15135" width="7.75" style="3" customWidth="1"/>
    <col min="15136" max="15139" width="6.5" style="3" customWidth="1"/>
    <col min="15140" max="15140" width="6.875" style="3" customWidth="1"/>
    <col min="15141" max="15141" width="9" style="3"/>
    <col min="15142" max="15142" width="6.125" style="3" customWidth="1"/>
    <col min="15143" max="15143" width="7.5" style="3" customWidth="1"/>
    <col min="15144" max="15144" width="7.625" style="3" customWidth="1"/>
    <col min="15145" max="15145" width="7.75" style="3" customWidth="1"/>
    <col min="15146" max="15146" width="10.125" style="3" bestFit="1" customWidth="1"/>
    <col min="15147" max="15147" width="12" style="3" customWidth="1"/>
    <col min="15148" max="15148" width="10.25" style="3" bestFit="1" customWidth="1"/>
    <col min="15149" max="15149" width="8.75" style="3" bestFit="1" customWidth="1"/>
    <col min="15150" max="15150" width="7.75" style="3" customWidth="1"/>
    <col min="15151" max="15151" width="9.125" style="3" customWidth="1"/>
    <col min="15152" max="15152" width="9.875" style="3" customWidth="1"/>
    <col min="15153" max="15153" width="7.75" style="3" customWidth="1"/>
    <col min="15154" max="15154" width="9.375" style="3" customWidth="1"/>
    <col min="15155" max="15155" width="9" style="3"/>
    <col min="15156" max="15156" width="5.875" style="3" customWidth="1"/>
    <col min="15157" max="15157" width="7.125" style="3" customWidth="1"/>
    <col min="15158" max="15158" width="8.125" style="3" customWidth="1"/>
    <col min="15159" max="15159" width="10.25" style="3" customWidth="1"/>
    <col min="15160" max="15380" width="9" style="3"/>
    <col min="15381" max="15381" width="36.875" style="3" bestFit="1" customWidth="1"/>
    <col min="15382" max="15382" width="7.125" style="3" customWidth="1"/>
    <col min="15383" max="15383" width="6" style="3" customWidth="1"/>
    <col min="15384" max="15384" width="5.75" style="3" customWidth="1"/>
    <col min="15385" max="15385" width="10.5" style="3" customWidth="1"/>
    <col min="15386" max="15386" width="7.5" style="3" customWidth="1"/>
    <col min="15387" max="15387" width="6.375" style="3" customWidth="1"/>
    <col min="15388" max="15388" width="6.5" style="3" customWidth="1"/>
    <col min="15389" max="15389" width="6.375" style="3" customWidth="1"/>
    <col min="15390" max="15390" width="7.875" style="3" customWidth="1"/>
    <col min="15391" max="15391" width="7.75" style="3" customWidth="1"/>
    <col min="15392" max="15395" width="6.5" style="3" customWidth="1"/>
    <col min="15396" max="15396" width="6.875" style="3" customWidth="1"/>
    <col min="15397" max="15397" width="9" style="3"/>
    <col min="15398" max="15398" width="6.125" style="3" customWidth="1"/>
    <col min="15399" max="15399" width="7.5" style="3" customWidth="1"/>
    <col min="15400" max="15400" width="7.625" style="3" customWidth="1"/>
    <col min="15401" max="15401" width="7.75" style="3" customWidth="1"/>
    <col min="15402" max="15402" width="10.125" style="3" bestFit="1" customWidth="1"/>
    <col min="15403" max="15403" width="12" style="3" customWidth="1"/>
    <col min="15404" max="15404" width="10.25" style="3" bestFit="1" customWidth="1"/>
    <col min="15405" max="15405" width="8.75" style="3" bestFit="1" customWidth="1"/>
    <col min="15406" max="15406" width="7.75" style="3" customWidth="1"/>
    <col min="15407" max="15407" width="9.125" style="3" customWidth="1"/>
    <col min="15408" max="15408" width="9.875" style="3" customWidth="1"/>
    <col min="15409" max="15409" width="7.75" style="3" customWidth="1"/>
    <col min="15410" max="15410" width="9.375" style="3" customWidth="1"/>
    <col min="15411" max="15411" width="9" style="3"/>
    <col min="15412" max="15412" width="5.875" style="3" customWidth="1"/>
    <col min="15413" max="15413" width="7.125" style="3" customWidth="1"/>
    <col min="15414" max="15414" width="8.125" style="3" customWidth="1"/>
    <col min="15415" max="15415" width="10.25" style="3" customWidth="1"/>
    <col min="15416" max="15636" width="9" style="3"/>
    <col min="15637" max="15637" width="36.875" style="3" bestFit="1" customWidth="1"/>
    <col min="15638" max="15638" width="7.125" style="3" customWidth="1"/>
    <col min="15639" max="15639" width="6" style="3" customWidth="1"/>
    <col min="15640" max="15640" width="5.75" style="3" customWidth="1"/>
    <col min="15641" max="15641" width="10.5" style="3" customWidth="1"/>
    <col min="15642" max="15642" width="7.5" style="3" customWidth="1"/>
    <col min="15643" max="15643" width="6.375" style="3" customWidth="1"/>
    <col min="15644" max="15644" width="6.5" style="3" customWidth="1"/>
    <col min="15645" max="15645" width="6.375" style="3" customWidth="1"/>
    <col min="15646" max="15646" width="7.875" style="3" customWidth="1"/>
    <col min="15647" max="15647" width="7.75" style="3" customWidth="1"/>
    <col min="15648" max="15651" width="6.5" style="3" customWidth="1"/>
    <col min="15652" max="15652" width="6.875" style="3" customWidth="1"/>
    <col min="15653" max="15653" width="9" style="3"/>
    <col min="15654" max="15654" width="6.125" style="3" customWidth="1"/>
    <col min="15655" max="15655" width="7.5" style="3" customWidth="1"/>
    <col min="15656" max="15656" width="7.625" style="3" customWidth="1"/>
    <col min="15657" max="15657" width="7.75" style="3" customWidth="1"/>
    <col min="15658" max="15658" width="10.125" style="3" bestFit="1" customWidth="1"/>
    <col min="15659" max="15659" width="12" style="3" customWidth="1"/>
    <col min="15660" max="15660" width="10.25" style="3" bestFit="1" customWidth="1"/>
    <col min="15661" max="15661" width="8.75" style="3" bestFit="1" customWidth="1"/>
    <col min="15662" max="15662" width="7.75" style="3" customWidth="1"/>
    <col min="15663" max="15663" width="9.125" style="3" customWidth="1"/>
    <col min="15664" max="15664" width="9.875" style="3" customWidth="1"/>
    <col min="15665" max="15665" width="7.75" style="3" customWidth="1"/>
    <col min="15666" max="15666" width="9.375" style="3" customWidth="1"/>
    <col min="15667" max="15667" width="9" style="3"/>
    <col min="15668" max="15668" width="5.875" style="3" customWidth="1"/>
    <col min="15669" max="15669" width="7.125" style="3" customWidth="1"/>
    <col min="15670" max="15670" width="8.125" style="3" customWidth="1"/>
    <col min="15671" max="15671" width="10.25" style="3" customWidth="1"/>
    <col min="15672" max="15892" width="9" style="3"/>
    <col min="15893" max="15893" width="36.875" style="3" bestFit="1" customWidth="1"/>
    <col min="15894" max="15894" width="7.125" style="3" customWidth="1"/>
    <col min="15895" max="15895" width="6" style="3" customWidth="1"/>
    <col min="15896" max="15896" width="5.75" style="3" customWidth="1"/>
    <col min="15897" max="15897" width="10.5" style="3" customWidth="1"/>
    <col min="15898" max="15898" width="7.5" style="3" customWidth="1"/>
    <col min="15899" max="15899" width="6.375" style="3" customWidth="1"/>
    <col min="15900" max="15900" width="6.5" style="3" customWidth="1"/>
    <col min="15901" max="15901" width="6.375" style="3" customWidth="1"/>
    <col min="15902" max="15902" width="7.875" style="3" customWidth="1"/>
    <col min="15903" max="15903" width="7.75" style="3" customWidth="1"/>
    <col min="15904" max="15907" width="6.5" style="3" customWidth="1"/>
    <col min="15908" max="15908" width="6.875" style="3" customWidth="1"/>
    <col min="15909" max="15909" width="9" style="3"/>
    <col min="15910" max="15910" width="6.125" style="3" customWidth="1"/>
    <col min="15911" max="15911" width="7.5" style="3" customWidth="1"/>
    <col min="15912" max="15912" width="7.625" style="3" customWidth="1"/>
    <col min="15913" max="15913" width="7.75" style="3" customWidth="1"/>
    <col min="15914" max="15914" width="10.125" style="3" bestFit="1" customWidth="1"/>
    <col min="15915" max="15915" width="12" style="3" customWidth="1"/>
    <col min="15916" max="15916" width="10.25" style="3" bestFit="1" customWidth="1"/>
    <col min="15917" max="15917" width="8.75" style="3" bestFit="1" customWidth="1"/>
    <col min="15918" max="15918" width="7.75" style="3" customWidth="1"/>
    <col min="15919" max="15919" width="9.125" style="3" customWidth="1"/>
    <col min="15920" max="15920" width="9.875" style="3" customWidth="1"/>
    <col min="15921" max="15921" width="7.75" style="3" customWidth="1"/>
    <col min="15922" max="15922" width="9.375" style="3" customWidth="1"/>
    <col min="15923" max="15923" width="9" style="3"/>
    <col min="15924" max="15924" width="5.875" style="3" customWidth="1"/>
    <col min="15925" max="15925" width="7.125" style="3" customWidth="1"/>
    <col min="15926" max="15926" width="8.125" style="3" customWidth="1"/>
    <col min="15927" max="15927" width="10.25" style="3" customWidth="1"/>
    <col min="15928" max="16148" width="9" style="3"/>
    <col min="16149" max="16149" width="36.875" style="3" bestFit="1" customWidth="1"/>
    <col min="16150" max="16150" width="7.125" style="3" customWidth="1"/>
    <col min="16151" max="16151" width="6" style="3" customWidth="1"/>
    <col min="16152" max="16152" width="5.75" style="3" customWidth="1"/>
    <col min="16153" max="16153" width="10.5" style="3" customWidth="1"/>
    <col min="16154" max="16154" width="7.5" style="3" customWidth="1"/>
    <col min="16155" max="16155" width="6.375" style="3" customWidth="1"/>
    <col min="16156" max="16156" width="6.5" style="3" customWidth="1"/>
    <col min="16157" max="16157" width="6.375" style="3" customWidth="1"/>
    <col min="16158" max="16158" width="7.875" style="3" customWidth="1"/>
    <col min="16159" max="16159" width="7.75" style="3" customWidth="1"/>
    <col min="16160" max="16163" width="6.5" style="3" customWidth="1"/>
    <col min="16164" max="16164" width="6.875" style="3" customWidth="1"/>
    <col min="16165" max="16165" width="9" style="3"/>
    <col min="16166" max="16166" width="6.125" style="3" customWidth="1"/>
    <col min="16167" max="16167" width="7.5" style="3" customWidth="1"/>
    <col min="16168" max="16168" width="7.625" style="3" customWidth="1"/>
    <col min="16169" max="16169" width="7.75" style="3" customWidth="1"/>
    <col min="16170" max="16170" width="10.125" style="3" bestFit="1" customWidth="1"/>
    <col min="16171" max="16171" width="12" style="3" customWidth="1"/>
    <col min="16172" max="16172" width="10.25" style="3" bestFit="1" customWidth="1"/>
    <col min="16173" max="16173" width="8.75" style="3" bestFit="1" customWidth="1"/>
    <col min="16174" max="16174" width="7.75" style="3" customWidth="1"/>
    <col min="16175" max="16175" width="9.125" style="3" customWidth="1"/>
    <col min="16176" max="16176" width="9.875" style="3" customWidth="1"/>
    <col min="16177" max="16177" width="7.75" style="3" customWidth="1"/>
    <col min="16178" max="16178" width="9.375" style="3" customWidth="1"/>
    <col min="16179" max="16179" width="9" style="3"/>
    <col min="16180" max="16180" width="5.875" style="3" customWidth="1"/>
    <col min="16181" max="16181" width="7.125" style="3" customWidth="1"/>
    <col min="16182" max="16182" width="8.125" style="3" customWidth="1"/>
    <col min="16183" max="16183" width="10.25" style="3" customWidth="1"/>
    <col min="16184" max="16384" width="9" style="3"/>
  </cols>
  <sheetData>
    <row r="1" spans="1:102" ht="15.75" customHeight="1" x14ac:dyDescent="0.25">
      <c r="E1" s="54"/>
      <c r="BC1" s="55" t="s">
        <v>94</v>
      </c>
    </row>
    <row r="2" spans="1:102" ht="15.75" customHeight="1" x14ac:dyDescent="0.25">
      <c r="BC2" s="56" t="s">
        <v>0</v>
      </c>
    </row>
    <row r="3" spans="1:102" ht="15.75" customHeight="1" x14ac:dyDescent="0.25">
      <c r="BC3" s="56" t="s">
        <v>95</v>
      </c>
    </row>
    <row r="4" spans="1:102" ht="15.75" customHeight="1" x14ac:dyDescent="0.3">
      <c r="A4" s="104" t="s">
        <v>93</v>
      </c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5" customFormat="1" ht="15.75" customHeight="1" x14ac:dyDescent="0.3">
      <c r="A5" s="115" t="s">
        <v>664</v>
      </c>
      <c r="B5" s="115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5"/>
      <c r="AY5" s="115"/>
      <c r="AZ5" s="115"/>
      <c r="BA5" s="115"/>
      <c r="BB5" s="115"/>
      <c r="BC5" s="115"/>
      <c r="BD5" s="12"/>
      <c r="BE5" s="12"/>
      <c r="BF5" s="12"/>
      <c r="BG5" s="12"/>
      <c r="BH5" s="12"/>
    </row>
    <row r="6" spans="1:102" s="5" customFormat="1" ht="15.75" customHeight="1" x14ac:dyDescent="0.3">
      <c r="A6" s="69"/>
      <c r="B6" s="69"/>
      <c r="C6" s="69"/>
      <c r="D6" s="44"/>
      <c r="E6" s="44"/>
      <c r="F6" s="44"/>
      <c r="G6" s="44"/>
      <c r="H6" s="44"/>
      <c r="I6" s="44"/>
      <c r="J6" s="44"/>
      <c r="K6" s="45"/>
      <c r="L6" s="45"/>
      <c r="M6" s="45"/>
      <c r="N6" s="45"/>
      <c r="O6" s="84"/>
      <c r="P6" s="84"/>
      <c r="Q6" s="84"/>
      <c r="R6" s="84"/>
      <c r="S6" s="84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84"/>
      <c r="AP6" s="84"/>
      <c r="AQ6" s="84"/>
      <c r="AR6" s="84"/>
      <c r="AS6" s="84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12"/>
      <c r="BE6" s="12"/>
      <c r="BF6" s="12"/>
      <c r="BG6" s="12"/>
      <c r="BH6" s="12"/>
    </row>
    <row r="7" spans="1:102" ht="15.75" customHeight="1" x14ac:dyDescent="0.25">
      <c r="A7" s="105" t="s">
        <v>98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5"/>
      <c r="V7" s="105"/>
      <c r="W7" s="105"/>
      <c r="X7" s="105"/>
      <c r="Y7" s="105"/>
      <c r="Z7" s="105"/>
      <c r="AA7" s="105"/>
      <c r="AB7" s="105"/>
      <c r="AC7" s="105"/>
      <c r="AD7" s="105"/>
      <c r="AE7" s="105"/>
      <c r="AF7" s="105"/>
      <c r="AG7" s="105"/>
      <c r="AH7" s="105"/>
      <c r="AI7" s="105"/>
      <c r="AJ7" s="105"/>
      <c r="AK7" s="105"/>
      <c r="AL7" s="105"/>
      <c r="AM7" s="105"/>
      <c r="AN7" s="105"/>
      <c r="AO7" s="105"/>
      <c r="AP7" s="105"/>
      <c r="AQ7" s="105"/>
      <c r="AR7" s="105"/>
      <c r="AS7" s="105"/>
      <c r="AT7" s="105"/>
      <c r="AU7" s="105"/>
      <c r="AV7" s="105"/>
      <c r="AW7" s="105"/>
      <c r="AX7" s="105"/>
      <c r="AY7" s="105"/>
      <c r="AZ7" s="105"/>
      <c r="BA7" s="105"/>
      <c r="BB7" s="105"/>
      <c r="BC7" s="105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</row>
    <row r="8" spans="1:102" ht="15.75" customHeight="1" x14ac:dyDescent="0.25">
      <c r="A8" s="106" t="s">
        <v>37</v>
      </c>
      <c r="B8" s="106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106"/>
      <c r="AI8" s="106"/>
      <c r="AJ8" s="106"/>
      <c r="AK8" s="106"/>
      <c r="AL8" s="106"/>
      <c r="AM8" s="106"/>
      <c r="AN8" s="106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06"/>
      <c r="AZ8" s="106"/>
      <c r="BA8" s="106"/>
      <c r="BB8" s="106"/>
      <c r="BC8" s="106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</row>
    <row r="9" spans="1:102" ht="15.75" customHeight="1" x14ac:dyDescent="0.3">
      <c r="A9" s="93"/>
      <c r="B9" s="70"/>
      <c r="C9" s="70"/>
      <c r="D9" s="46"/>
      <c r="E9" s="46"/>
      <c r="F9" s="46"/>
      <c r="G9" s="46"/>
      <c r="H9" s="46"/>
      <c r="I9" s="46"/>
      <c r="J9" s="46"/>
      <c r="K9" s="47"/>
      <c r="L9" s="47"/>
      <c r="M9" s="47"/>
      <c r="N9" s="47"/>
      <c r="O9" s="85"/>
      <c r="P9" s="85"/>
      <c r="Q9" s="85"/>
      <c r="R9" s="85"/>
      <c r="S9" s="85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85"/>
      <c r="AP9" s="85"/>
      <c r="AQ9" s="85"/>
      <c r="AR9" s="85"/>
      <c r="AS9" s="85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1"/>
      <c r="BE9" s="9"/>
      <c r="BF9" s="9"/>
      <c r="BG9" s="9"/>
      <c r="BH9" s="1"/>
      <c r="BI9" s="9"/>
      <c r="BJ9" s="9"/>
      <c r="BK9" s="9"/>
      <c r="BL9" s="9"/>
      <c r="BM9" s="9"/>
      <c r="BN9" s="9"/>
      <c r="BO9" s="9"/>
      <c r="BP9" s="10"/>
      <c r="BQ9" s="9"/>
      <c r="BR9" s="1"/>
      <c r="BS9" s="1"/>
      <c r="BT9" s="1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5.75" customHeight="1" x14ac:dyDescent="0.3">
      <c r="A10" s="104" t="s">
        <v>99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"/>
      <c r="CW10" s="1"/>
      <c r="CX10" s="1"/>
    </row>
    <row r="11" spans="1:102" ht="15.75" customHeight="1" x14ac:dyDescent="0.3">
      <c r="A11" s="71"/>
      <c r="B11" s="71"/>
      <c r="C11" s="71"/>
      <c r="D11" s="48"/>
      <c r="E11" s="48"/>
      <c r="F11" s="48"/>
      <c r="G11" s="48"/>
      <c r="H11" s="48"/>
      <c r="I11" s="48"/>
      <c r="J11" s="48"/>
      <c r="K11" s="49"/>
      <c r="L11" s="49"/>
      <c r="M11" s="49"/>
      <c r="N11" s="49"/>
      <c r="O11" s="86"/>
      <c r="P11" s="86"/>
      <c r="Q11" s="86"/>
      <c r="R11" s="86"/>
      <c r="S11" s="86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49"/>
      <c r="AK11" s="49"/>
      <c r="AL11" s="49"/>
      <c r="AM11" s="49"/>
      <c r="AN11" s="49"/>
      <c r="AO11" s="86"/>
      <c r="AP11" s="86"/>
      <c r="AQ11" s="86"/>
      <c r="AR11" s="86"/>
      <c r="AS11" s="86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"/>
      <c r="CW11" s="1"/>
      <c r="CX11" s="1"/>
    </row>
    <row r="12" spans="1:102" ht="15.75" customHeight="1" x14ac:dyDescent="0.25">
      <c r="A12" s="117"/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</row>
    <row r="13" spans="1:102" ht="51.75" customHeight="1" x14ac:dyDescent="0.25">
      <c r="A13" s="116" t="s">
        <v>7</v>
      </c>
      <c r="B13" s="116" t="s">
        <v>5</v>
      </c>
      <c r="C13" s="108" t="s">
        <v>1</v>
      </c>
      <c r="D13" s="116" t="s">
        <v>100</v>
      </c>
      <c r="E13" s="116"/>
      <c r="F13" s="116"/>
      <c r="G13" s="116"/>
      <c r="H13" s="116"/>
      <c r="I13" s="116"/>
      <c r="J13" s="116"/>
      <c r="K13" s="116"/>
      <c r="L13" s="116"/>
      <c r="M13" s="116"/>
      <c r="N13" s="116"/>
      <c r="O13" s="116"/>
      <c r="P13" s="116"/>
      <c r="Q13" s="116"/>
      <c r="R13" s="116"/>
      <c r="S13" s="116"/>
      <c r="T13" s="116"/>
      <c r="U13" s="116"/>
      <c r="V13" s="116"/>
      <c r="W13" s="116"/>
      <c r="X13" s="116"/>
      <c r="Y13" s="116"/>
      <c r="Z13" s="116"/>
      <c r="AA13" s="116"/>
      <c r="AB13" s="116"/>
      <c r="AC13" s="116"/>
      <c r="AD13" s="116" t="s">
        <v>101</v>
      </c>
      <c r="AE13" s="116"/>
      <c r="AF13" s="116"/>
      <c r="AG13" s="116"/>
      <c r="AH13" s="116"/>
      <c r="AI13" s="116"/>
      <c r="AJ13" s="116"/>
      <c r="AK13" s="116"/>
      <c r="AL13" s="116"/>
      <c r="AM13" s="116"/>
      <c r="AN13" s="116"/>
      <c r="AO13" s="116"/>
      <c r="AP13" s="116"/>
      <c r="AQ13" s="116"/>
      <c r="AR13" s="116"/>
      <c r="AS13" s="116"/>
      <c r="AT13" s="116"/>
      <c r="AU13" s="116"/>
      <c r="AV13" s="116"/>
      <c r="AW13" s="116"/>
      <c r="AX13" s="116"/>
      <c r="AY13" s="116"/>
      <c r="AZ13" s="116"/>
      <c r="BA13" s="116"/>
      <c r="BB13" s="116"/>
      <c r="BC13" s="116"/>
    </row>
    <row r="14" spans="1:102" ht="51.75" customHeight="1" x14ac:dyDescent="0.25">
      <c r="A14" s="116"/>
      <c r="B14" s="116"/>
      <c r="C14" s="119"/>
      <c r="D14" s="94" t="s">
        <v>2</v>
      </c>
      <c r="E14" s="120" t="s">
        <v>3</v>
      </c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2"/>
      <c r="AD14" s="91" t="s">
        <v>2</v>
      </c>
      <c r="AE14" s="123" t="s">
        <v>3</v>
      </c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/>
      <c r="AR14" s="124"/>
      <c r="AS14" s="124"/>
      <c r="AT14" s="124"/>
      <c r="AU14" s="124"/>
      <c r="AV14" s="124"/>
      <c r="AW14" s="124"/>
      <c r="AX14" s="124"/>
      <c r="AY14" s="124"/>
      <c r="AZ14" s="124"/>
      <c r="BA14" s="124"/>
      <c r="BB14" s="124"/>
      <c r="BC14" s="125"/>
    </row>
    <row r="15" spans="1:102" ht="22.5" customHeight="1" x14ac:dyDescent="0.25">
      <c r="A15" s="116"/>
      <c r="B15" s="116"/>
      <c r="C15" s="119"/>
      <c r="D15" s="108" t="s">
        <v>4</v>
      </c>
      <c r="E15" s="120" t="s">
        <v>4</v>
      </c>
      <c r="F15" s="121"/>
      <c r="G15" s="121"/>
      <c r="H15" s="121"/>
      <c r="I15" s="122"/>
      <c r="J15" s="112" t="s">
        <v>8</v>
      </c>
      <c r="K15" s="112"/>
      <c r="L15" s="112"/>
      <c r="M15" s="112"/>
      <c r="N15" s="112"/>
      <c r="O15" s="113" t="s">
        <v>9</v>
      </c>
      <c r="P15" s="113"/>
      <c r="Q15" s="113"/>
      <c r="R15" s="113"/>
      <c r="S15" s="113"/>
      <c r="T15" s="114" t="s">
        <v>11</v>
      </c>
      <c r="U15" s="114"/>
      <c r="V15" s="114"/>
      <c r="W15" s="114"/>
      <c r="X15" s="114"/>
      <c r="Y15" s="118" t="s">
        <v>10</v>
      </c>
      <c r="Z15" s="118"/>
      <c r="AA15" s="118"/>
      <c r="AB15" s="118"/>
      <c r="AC15" s="118"/>
      <c r="AD15" s="110" t="s">
        <v>4</v>
      </c>
      <c r="AE15" s="126" t="s">
        <v>4</v>
      </c>
      <c r="AF15" s="127"/>
      <c r="AG15" s="127"/>
      <c r="AH15" s="127"/>
      <c r="AI15" s="128"/>
      <c r="AJ15" s="114" t="s">
        <v>8</v>
      </c>
      <c r="AK15" s="114"/>
      <c r="AL15" s="114"/>
      <c r="AM15" s="114"/>
      <c r="AN15" s="114"/>
      <c r="AO15" s="113" t="s">
        <v>9</v>
      </c>
      <c r="AP15" s="113"/>
      <c r="AQ15" s="113"/>
      <c r="AR15" s="113"/>
      <c r="AS15" s="113"/>
      <c r="AT15" s="129" t="s">
        <v>11</v>
      </c>
      <c r="AU15" s="129"/>
      <c r="AV15" s="129"/>
      <c r="AW15" s="129"/>
      <c r="AX15" s="129"/>
      <c r="AY15" s="107" t="s">
        <v>10</v>
      </c>
      <c r="AZ15" s="107"/>
      <c r="BA15" s="107"/>
      <c r="BB15" s="107"/>
      <c r="BC15" s="107"/>
    </row>
    <row r="16" spans="1:102" ht="194.25" customHeight="1" x14ac:dyDescent="0.25">
      <c r="A16" s="116"/>
      <c r="B16" s="116"/>
      <c r="C16" s="109"/>
      <c r="D16" s="109"/>
      <c r="E16" s="50" t="s">
        <v>96</v>
      </c>
      <c r="F16" s="50" t="s">
        <v>42</v>
      </c>
      <c r="G16" s="50" t="s">
        <v>43</v>
      </c>
      <c r="H16" s="50" t="s">
        <v>6</v>
      </c>
      <c r="I16" s="50" t="s">
        <v>44</v>
      </c>
      <c r="J16" s="50" t="s">
        <v>96</v>
      </c>
      <c r="K16" s="51" t="s">
        <v>42</v>
      </c>
      <c r="L16" s="51" t="s">
        <v>43</v>
      </c>
      <c r="M16" s="51" t="s">
        <v>6</v>
      </c>
      <c r="N16" s="51" t="s">
        <v>44</v>
      </c>
      <c r="O16" s="87" t="s">
        <v>96</v>
      </c>
      <c r="P16" s="87" t="s">
        <v>42</v>
      </c>
      <c r="Q16" s="87" t="s">
        <v>43</v>
      </c>
      <c r="R16" s="87" t="s">
        <v>6</v>
      </c>
      <c r="S16" s="87" t="s">
        <v>44</v>
      </c>
      <c r="T16" s="51" t="s">
        <v>96</v>
      </c>
      <c r="U16" s="51" t="s">
        <v>42</v>
      </c>
      <c r="V16" s="51" t="s">
        <v>43</v>
      </c>
      <c r="W16" s="51" t="s">
        <v>6</v>
      </c>
      <c r="X16" s="51" t="s">
        <v>44</v>
      </c>
      <c r="Y16" s="51" t="s">
        <v>96</v>
      </c>
      <c r="Z16" s="51" t="s">
        <v>42</v>
      </c>
      <c r="AA16" s="51" t="s">
        <v>43</v>
      </c>
      <c r="AB16" s="51" t="s">
        <v>6</v>
      </c>
      <c r="AC16" s="51" t="s">
        <v>44</v>
      </c>
      <c r="AD16" s="111"/>
      <c r="AE16" s="51" t="s">
        <v>96</v>
      </c>
      <c r="AF16" s="51" t="s">
        <v>42</v>
      </c>
      <c r="AG16" s="51" t="s">
        <v>43</v>
      </c>
      <c r="AH16" s="51" t="s">
        <v>6</v>
      </c>
      <c r="AI16" s="51" t="s">
        <v>44</v>
      </c>
      <c r="AJ16" s="51" t="s">
        <v>96</v>
      </c>
      <c r="AK16" s="51" t="s">
        <v>42</v>
      </c>
      <c r="AL16" s="51" t="s">
        <v>43</v>
      </c>
      <c r="AM16" s="51" t="s">
        <v>6</v>
      </c>
      <c r="AN16" s="51" t="s">
        <v>44</v>
      </c>
      <c r="AO16" s="87" t="s">
        <v>96</v>
      </c>
      <c r="AP16" s="87" t="s">
        <v>42</v>
      </c>
      <c r="AQ16" s="87" t="s">
        <v>43</v>
      </c>
      <c r="AR16" s="87" t="s">
        <v>6</v>
      </c>
      <c r="AS16" s="87" t="s">
        <v>44</v>
      </c>
      <c r="AT16" s="60" t="s">
        <v>96</v>
      </c>
      <c r="AU16" s="60" t="s">
        <v>42</v>
      </c>
      <c r="AV16" s="60" t="s">
        <v>43</v>
      </c>
      <c r="AW16" s="60" t="s">
        <v>6</v>
      </c>
      <c r="AX16" s="60" t="s">
        <v>44</v>
      </c>
      <c r="AY16" s="60" t="s">
        <v>96</v>
      </c>
      <c r="AZ16" s="60" t="s">
        <v>42</v>
      </c>
      <c r="BA16" s="60" t="s">
        <v>43</v>
      </c>
      <c r="BB16" s="60" t="s">
        <v>6</v>
      </c>
      <c r="BC16" s="60" t="s">
        <v>44</v>
      </c>
    </row>
    <row r="17" spans="1:97" s="8" customFormat="1" x14ac:dyDescent="0.25">
      <c r="A17" s="72">
        <v>1</v>
      </c>
      <c r="B17" s="52">
        <v>2</v>
      </c>
      <c r="C17" s="52">
        <f>B17+1</f>
        <v>3</v>
      </c>
      <c r="D17" s="52">
        <v>4</v>
      </c>
      <c r="E17" s="52" t="s">
        <v>12</v>
      </c>
      <c r="F17" s="52" t="s">
        <v>13</v>
      </c>
      <c r="G17" s="52" t="s">
        <v>14</v>
      </c>
      <c r="H17" s="52" t="s">
        <v>15</v>
      </c>
      <c r="I17" s="52" t="s">
        <v>16</v>
      </c>
      <c r="J17" s="52" t="s">
        <v>17</v>
      </c>
      <c r="K17" s="53" t="s">
        <v>18</v>
      </c>
      <c r="L17" s="53" t="s">
        <v>19</v>
      </c>
      <c r="M17" s="53" t="s">
        <v>20</v>
      </c>
      <c r="N17" s="53" t="s">
        <v>21</v>
      </c>
      <c r="O17" s="88" t="s">
        <v>22</v>
      </c>
      <c r="P17" s="88" t="s">
        <v>23</v>
      </c>
      <c r="Q17" s="88" t="s">
        <v>24</v>
      </c>
      <c r="R17" s="88" t="s">
        <v>25</v>
      </c>
      <c r="S17" s="88" t="s">
        <v>26</v>
      </c>
      <c r="T17" s="53" t="s">
        <v>27</v>
      </c>
      <c r="U17" s="53" t="s">
        <v>28</v>
      </c>
      <c r="V17" s="53" t="s">
        <v>29</v>
      </c>
      <c r="W17" s="53" t="s">
        <v>30</v>
      </c>
      <c r="X17" s="53" t="s">
        <v>31</v>
      </c>
      <c r="Y17" s="53" t="s">
        <v>32</v>
      </c>
      <c r="Z17" s="53" t="s">
        <v>33</v>
      </c>
      <c r="AA17" s="53" t="s">
        <v>34</v>
      </c>
      <c r="AB17" s="53" t="s">
        <v>35</v>
      </c>
      <c r="AC17" s="53" t="s">
        <v>36</v>
      </c>
      <c r="AD17" s="53">
        <v>6</v>
      </c>
      <c r="AE17" s="53" t="s">
        <v>38</v>
      </c>
      <c r="AF17" s="53" t="s">
        <v>39</v>
      </c>
      <c r="AG17" s="53" t="s">
        <v>40</v>
      </c>
      <c r="AH17" s="53" t="s">
        <v>41</v>
      </c>
      <c r="AI17" s="53" t="s">
        <v>68</v>
      </c>
      <c r="AJ17" s="53" t="s">
        <v>69</v>
      </c>
      <c r="AK17" s="53" t="s">
        <v>70</v>
      </c>
      <c r="AL17" s="53" t="s">
        <v>71</v>
      </c>
      <c r="AM17" s="53" t="s">
        <v>72</v>
      </c>
      <c r="AN17" s="53" t="s">
        <v>73</v>
      </c>
      <c r="AO17" s="88" t="s">
        <v>74</v>
      </c>
      <c r="AP17" s="88" t="s">
        <v>75</v>
      </c>
      <c r="AQ17" s="88" t="s">
        <v>76</v>
      </c>
      <c r="AR17" s="88" t="s">
        <v>77</v>
      </c>
      <c r="AS17" s="88" t="s">
        <v>78</v>
      </c>
      <c r="AT17" s="61" t="s">
        <v>79</v>
      </c>
      <c r="AU17" s="61" t="s">
        <v>80</v>
      </c>
      <c r="AV17" s="61" t="s">
        <v>81</v>
      </c>
      <c r="AW17" s="61" t="s">
        <v>82</v>
      </c>
      <c r="AX17" s="61" t="s">
        <v>83</v>
      </c>
      <c r="AY17" s="61" t="s">
        <v>84</v>
      </c>
      <c r="AZ17" s="61" t="s">
        <v>85</v>
      </c>
      <c r="BA17" s="61" t="s">
        <v>86</v>
      </c>
      <c r="BB17" s="61" t="s">
        <v>87</v>
      </c>
      <c r="BC17" s="61" t="s">
        <v>88</v>
      </c>
    </row>
    <row r="18" spans="1:97" ht="35.25" customHeight="1" x14ac:dyDescent="0.25">
      <c r="A18" s="62" t="s">
        <v>102</v>
      </c>
      <c r="B18" s="18" t="s">
        <v>45</v>
      </c>
      <c r="C18" s="19" t="s">
        <v>103</v>
      </c>
      <c r="D18" s="75">
        <v>357.37922237134421</v>
      </c>
      <c r="E18" s="76">
        <f t="shared" ref="E18:E92" si="0">J18+O18</f>
        <v>82.111433880000007</v>
      </c>
      <c r="F18" s="76">
        <f t="shared" ref="F18:F92" si="1">K18+P18</f>
        <v>1.9780501920000002</v>
      </c>
      <c r="G18" s="76">
        <f t="shared" ref="G18:G92" si="2">L18+Q18</f>
        <v>31.500852384000002</v>
      </c>
      <c r="H18" s="76">
        <f t="shared" ref="H18:H92" si="3">M18+R18</f>
        <v>48.632531303999997</v>
      </c>
      <c r="I18" s="76">
        <f t="shared" ref="I18:I92" si="4">N18+S18</f>
        <v>0</v>
      </c>
      <c r="J18" s="76">
        <f>J19+J20+J21+J22+J23+J24</f>
        <v>43.817229384000001</v>
      </c>
      <c r="K18" s="76">
        <f t="shared" ref="K18:N18" si="5">K19+K20+K21+K22+K23+K24</f>
        <v>0.95962619999999998</v>
      </c>
      <c r="L18" s="76">
        <f t="shared" si="5"/>
        <v>9.3059244719999974</v>
      </c>
      <c r="M18" s="76">
        <f t="shared" si="5"/>
        <v>33.551678711999998</v>
      </c>
      <c r="N18" s="76">
        <f t="shared" si="5"/>
        <v>0</v>
      </c>
      <c r="O18" s="76">
        <f>O19+O20+O21+O22+O23+O24</f>
        <v>38.294204496000006</v>
      </c>
      <c r="P18" s="89">
        <f t="shared" ref="P18:S18" si="6">P19+P20+P21+P22+P23+P24</f>
        <v>1.0184239920000002</v>
      </c>
      <c r="Q18" s="89">
        <f t="shared" si="6"/>
        <v>22.194927912000004</v>
      </c>
      <c r="R18" s="89">
        <f t="shared" si="6"/>
        <v>15.080852591999998</v>
      </c>
      <c r="S18" s="76">
        <f t="shared" si="6"/>
        <v>0</v>
      </c>
      <c r="T18" s="36" t="s">
        <v>97</v>
      </c>
      <c r="U18" s="36" t="s">
        <v>97</v>
      </c>
      <c r="V18" s="36" t="s">
        <v>97</v>
      </c>
      <c r="W18" s="36" t="s">
        <v>97</v>
      </c>
      <c r="X18" s="36" t="s">
        <v>97</v>
      </c>
      <c r="Y18" s="36" t="s">
        <v>97</v>
      </c>
      <c r="Z18" s="36" t="s">
        <v>97</v>
      </c>
      <c r="AA18" s="36" t="s">
        <v>97</v>
      </c>
      <c r="AB18" s="36" t="s">
        <v>97</v>
      </c>
      <c r="AC18" s="36" t="s">
        <v>97</v>
      </c>
      <c r="AD18" s="76">
        <v>297.81601864278684</v>
      </c>
      <c r="AE18" s="76">
        <f>AJ18+AO18</f>
        <v>73.631155480000004</v>
      </c>
      <c r="AF18" s="76">
        <f>AK18+AP18</f>
        <v>1.3879058500000001</v>
      </c>
      <c r="AG18" s="76">
        <f>AL18+AQ18</f>
        <v>28.801115110000005</v>
      </c>
      <c r="AH18" s="76">
        <f>AM18+AR18</f>
        <v>43.442134520000003</v>
      </c>
      <c r="AI18" s="76">
        <f>AN18+AS18</f>
        <v>0</v>
      </c>
      <c r="AJ18" s="76">
        <f t="shared" ref="AJ18:AJ97" si="7">AK18+AL18+AM18+AN18</f>
        <v>43.623718590000003</v>
      </c>
      <c r="AK18" s="76">
        <v>0.72911920000000008</v>
      </c>
      <c r="AL18" s="76">
        <v>12.352046580000001</v>
      </c>
      <c r="AM18" s="76">
        <v>30.54255281</v>
      </c>
      <c r="AN18" s="76">
        <f>AN19+AN20+AN21+AN22+AN23+AN24</f>
        <v>0</v>
      </c>
      <c r="AO18" s="36">
        <f>AO19+AO20+AO21+AO22+AO23+AO24</f>
        <v>30.007436889999997</v>
      </c>
      <c r="AP18" s="36">
        <f t="shared" ref="AP18:AS18" si="8">AP19+AP20+AP21+AP22+AP23+AP24</f>
        <v>0.65878665000000003</v>
      </c>
      <c r="AQ18" s="36">
        <f t="shared" si="8"/>
        <v>16.449068530000002</v>
      </c>
      <c r="AR18" s="36">
        <f t="shared" si="8"/>
        <v>12.899581710000001</v>
      </c>
      <c r="AS18" s="36">
        <f t="shared" si="8"/>
        <v>0</v>
      </c>
      <c r="AT18" s="36" t="s">
        <v>97</v>
      </c>
      <c r="AU18" s="36" t="s">
        <v>97</v>
      </c>
      <c r="AV18" s="36" t="s">
        <v>97</v>
      </c>
      <c r="AW18" s="36" t="s">
        <v>97</v>
      </c>
      <c r="AX18" s="36" t="s">
        <v>97</v>
      </c>
      <c r="AY18" s="36" t="s">
        <v>97</v>
      </c>
      <c r="AZ18" s="36" t="s">
        <v>97</v>
      </c>
      <c r="BA18" s="36" t="s">
        <v>97</v>
      </c>
      <c r="BB18" s="36" t="s">
        <v>97</v>
      </c>
      <c r="BC18" s="36" t="s">
        <v>97</v>
      </c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</row>
    <row r="19" spans="1:97" ht="25.5" customHeight="1" x14ac:dyDescent="0.25">
      <c r="A19" s="62" t="s">
        <v>104</v>
      </c>
      <c r="B19" s="18" t="s">
        <v>105</v>
      </c>
      <c r="C19" s="19" t="s">
        <v>103</v>
      </c>
      <c r="D19" s="75">
        <v>117.61570819332815</v>
      </c>
      <c r="E19" s="76">
        <f t="shared" si="0"/>
        <v>34.614088752000001</v>
      </c>
      <c r="F19" s="76">
        <f t="shared" si="1"/>
        <v>1.37541636</v>
      </c>
      <c r="G19" s="76">
        <f t="shared" si="2"/>
        <v>21.403164852000003</v>
      </c>
      <c r="H19" s="76">
        <f t="shared" si="3"/>
        <v>11.835507540000002</v>
      </c>
      <c r="I19" s="76">
        <f t="shared" si="4"/>
        <v>0</v>
      </c>
      <c r="J19" s="76">
        <f>J26</f>
        <v>11.085451163999998</v>
      </c>
      <c r="K19" s="76">
        <f t="shared" ref="K19:N19" si="9">K26</f>
        <v>0.77271955199999998</v>
      </c>
      <c r="L19" s="76">
        <f t="shared" si="9"/>
        <v>5.1302738279999991</v>
      </c>
      <c r="M19" s="76">
        <f t="shared" si="9"/>
        <v>5.1824577840000003</v>
      </c>
      <c r="N19" s="76">
        <f t="shared" si="9"/>
        <v>0</v>
      </c>
      <c r="O19" s="76">
        <f>O26</f>
        <v>23.528637588000002</v>
      </c>
      <c r="P19" s="89">
        <f t="shared" ref="P19:S19" si="10">P26</f>
        <v>0.60269680800000003</v>
      </c>
      <c r="Q19" s="89">
        <f t="shared" si="10"/>
        <v>16.272891024000003</v>
      </c>
      <c r="R19" s="89">
        <f t="shared" si="10"/>
        <v>6.6530497560000006</v>
      </c>
      <c r="S19" s="76">
        <f t="shared" si="10"/>
        <v>0</v>
      </c>
      <c r="T19" s="36" t="s">
        <v>97</v>
      </c>
      <c r="U19" s="36" t="s">
        <v>97</v>
      </c>
      <c r="V19" s="36" t="s">
        <v>97</v>
      </c>
      <c r="W19" s="36" t="s">
        <v>97</v>
      </c>
      <c r="X19" s="36" t="s">
        <v>97</v>
      </c>
      <c r="Y19" s="36" t="s">
        <v>97</v>
      </c>
      <c r="Z19" s="36" t="s">
        <v>97</v>
      </c>
      <c r="AA19" s="36" t="s">
        <v>97</v>
      </c>
      <c r="AB19" s="36" t="s">
        <v>97</v>
      </c>
      <c r="AC19" s="36" t="s">
        <v>97</v>
      </c>
      <c r="AD19" s="76">
        <v>98.013090161106788</v>
      </c>
      <c r="AE19" s="76">
        <f t="shared" ref="AE19:AE92" si="11">AJ19+AO19</f>
        <v>29.674158030000001</v>
      </c>
      <c r="AF19" s="76">
        <f t="shared" ref="AF19:AF51" si="12">AK19+AP19</f>
        <v>0.74542117000000008</v>
      </c>
      <c r="AG19" s="76">
        <f t="shared" ref="AG19:AG51" si="13">AL19+AQ19</f>
        <v>16.798246430000003</v>
      </c>
      <c r="AH19" s="76">
        <f t="shared" ref="AH19:AH51" si="14">AM19+AR19</f>
        <v>12.130490430000002</v>
      </c>
      <c r="AI19" s="76">
        <f t="shared" ref="AI19:AI51" si="15">AN19+AS19</f>
        <v>0</v>
      </c>
      <c r="AJ19" s="76">
        <f t="shared" si="7"/>
        <v>12.516228990000002</v>
      </c>
      <c r="AK19" s="76">
        <v>0.38703225000000002</v>
      </c>
      <c r="AL19" s="76">
        <v>5.725230390000001</v>
      </c>
      <c r="AM19" s="76">
        <v>6.403966350000001</v>
      </c>
      <c r="AN19" s="76">
        <f>AN26</f>
        <v>0</v>
      </c>
      <c r="AO19" s="36">
        <f>AO26</f>
        <v>17.157929039999999</v>
      </c>
      <c r="AP19" s="36">
        <f t="shared" ref="AP19:AS19" si="16">AP26</f>
        <v>0.35838892000000006</v>
      </c>
      <c r="AQ19" s="36">
        <f t="shared" si="16"/>
        <v>11.073016040000001</v>
      </c>
      <c r="AR19" s="36">
        <f t="shared" si="16"/>
        <v>5.7265240799999999</v>
      </c>
      <c r="AS19" s="36">
        <f t="shared" si="16"/>
        <v>0</v>
      </c>
      <c r="AT19" s="36" t="s">
        <v>97</v>
      </c>
      <c r="AU19" s="36" t="s">
        <v>97</v>
      </c>
      <c r="AV19" s="36" t="s">
        <v>97</v>
      </c>
      <c r="AW19" s="36" t="s">
        <v>97</v>
      </c>
      <c r="AX19" s="36" t="s">
        <v>97</v>
      </c>
      <c r="AY19" s="36" t="s">
        <v>97</v>
      </c>
      <c r="AZ19" s="36" t="s">
        <v>97</v>
      </c>
      <c r="BA19" s="36" t="s">
        <v>97</v>
      </c>
      <c r="BB19" s="36" t="s">
        <v>97</v>
      </c>
      <c r="BC19" s="36" t="s">
        <v>97</v>
      </c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7" ht="37.5" customHeight="1" x14ac:dyDescent="0.3">
      <c r="A20" s="62" t="s">
        <v>106</v>
      </c>
      <c r="B20" s="18" t="s">
        <v>107</v>
      </c>
      <c r="C20" s="19" t="s">
        <v>103</v>
      </c>
      <c r="D20" s="75">
        <v>173.60681453056273</v>
      </c>
      <c r="E20" s="76">
        <f t="shared" si="0"/>
        <v>33.737498868000003</v>
      </c>
      <c r="F20" s="76">
        <f t="shared" si="1"/>
        <v>0.52772455200000001</v>
      </c>
      <c r="G20" s="76">
        <f t="shared" si="2"/>
        <v>7.7221847639999988</v>
      </c>
      <c r="H20" s="76">
        <f t="shared" si="3"/>
        <v>25.487589551999996</v>
      </c>
      <c r="I20" s="76">
        <f t="shared" si="4"/>
        <v>0</v>
      </c>
      <c r="J20" s="76">
        <f>J117</f>
        <v>21.888615203999997</v>
      </c>
      <c r="K20" s="76">
        <f t="shared" ref="K20:N20" si="17">K117</f>
        <v>0.141407064</v>
      </c>
      <c r="L20" s="76">
        <f t="shared" si="17"/>
        <v>3.4535566799999993</v>
      </c>
      <c r="M20" s="76">
        <f t="shared" si="17"/>
        <v>18.293651459999996</v>
      </c>
      <c r="N20" s="76">
        <f t="shared" si="17"/>
        <v>0</v>
      </c>
      <c r="O20" s="76">
        <f>O117</f>
        <v>11.848883664000002</v>
      </c>
      <c r="P20" s="89">
        <f t="shared" ref="P20:S20" si="18">P117</f>
        <v>0.38631748800000004</v>
      </c>
      <c r="Q20" s="89">
        <f t="shared" si="18"/>
        <v>4.2686280839999995</v>
      </c>
      <c r="R20" s="89">
        <f t="shared" si="18"/>
        <v>7.193938091999998</v>
      </c>
      <c r="S20" s="89">
        <f t="shared" si="18"/>
        <v>0</v>
      </c>
      <c r="T20" s="36" t="s">
        <v>97</v>
      </c>
      <c r="U20" s="36" t="s">
        <v>97</v>
      </c>
      <c r="V20" s="36" t="s">
        <v>97</v>
      </c>
      <c r="W20" s="36" t="s">
        <v>97</v>
      </c>
      <c r="X20" s="36" t="s">
        <v>97</v>
      </c>
      <c r="Y20" s="36" t="s">
        <v>97</v>
      </c>
      <c r="Z20" s="36" t="s">
        <v>97</v>
      </c>
      <c r="AA20" s="36" t="s">
        <v>97</v>
      </c>
      <c r="AB20" s="36" t="s">
        <v>97</v>
      </c>
      <c r="AC20" s="36" t="s">
        <v>97</v>
      </c>
      <c r="AD20" s="76">
        <v>144.67234544213562</v>
      </c>
      <c r="AE20" s="76">
        <f t="shared" si="11"/>
        <v>31.618125219999996</v>
      </c>
      <c r="AF20" s="76">
        <f t="shared" si="12"/>
        <v>0.47297738</v>
      </c>
      <c r="AG20" s="76">
        <f t="shared" si="13"/>
        <v>9.9054898799999993</v>
      </c>
      <c r="AH20" s="76">
        <f t="shared" si="14"/>
        <v>21.239657959999999</v>
      </c>
      <c r="AI20" s="76">
        <f t="shared" si="15"/>
        <v>0</v>
      </c>
      <c r="AJ20" s="77">
        <f t="shared" si="7"/>
        <v>21.489658899999998</v>
      </c>
      <c r="AK20" s="77">
        <v>0.22102147000000003</v>
      </c>
      <c r="AL20" s="77">
        <v>6.1738164800000002</v>
      </c>
      <c r="AM20" s="77">
        <v>15.094820949999999</v>
      </c>
      <c r="AN20" s="77">
        <f>AN117</f>
        <v>0</v>
      </c>
      <c r="AO20" s="36">
        <f>AO117</f>
        <v>10.128466319999998</v>
      </c>
      <c r="AP20" s="36">
        <f t="shared" ref="AP20:AS20" si="19">AP117</f>
        <v>0.25195591000000001</v>
      </c>
      <c r="AQ20" s="36">
        <f t="shared" si="19"/>
        <v>3.7316733999999996</v>
      </c>
      <c r="AR20" s="36">
        <f t="shared" si="19"/>
        <v>6.1448370100000007</v>
      </c>
      <c r="AS20" s="36">
        <f t="shared" si="19"/>
        <v>0</v>
      </c>
      <c r="AT20" s="36" t="s">
        <v>97</v>
      </c>
      <c r="AU20" s="36" t="s">
        <v>97</v>
      </c>
      <c r="AV20" s="36" t="s">
        <v>97</v>
      </c>
      <c r="AW20" s="36" t="s">
        <v>97</v>
      </c>
      <c r="AX20" s="36" t="s">
        <v>97</v>
      </c>
      <c r="AY20" s="36" t="s">
        <v>97</v>
      </c>
      <c r="AZ20" s="36" t="s">
        <v>97</v>
      </c>
      <c r="BA20" s="36" t="s">
        <v>97</v>
      </c>
      <c r="BB20" s="36" t="s">
        <v>97</v>
      </c>
      <c r="BC20" s="36" t="s">
        <v>97</v>
      </c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</row>
    <row r="21" spans="1:97" ht="50.25" customHeight="1" x14ac:dyDescent="0.25">
      <c r="A21" s="62" t="s">
        <v>108</v>
      </c>
      <c r="B21" s="18" t="s">
        <v>109</v>
      </c>
      <c r="C21" s="19" t="s">
        <v>103</v>
      </c>
      <c r="D21" s="77">
        <v>0</v>
      </c>
      <c r="E21" s="76">
        <f t="shared" si="0"/>
        <v>0</v>
      </c>
      <c r="F21" s="76">
        <f t="shared" si="1"/>
        <v>0</v>
      </c>
      <c r="G21" s="76">
        <f t="shared" si="2"/>
        <v>0</v>
      </c>
      <c r="H21" s="76">
        <f t="shared" si="3"/>
        <v>0</v>
      </c>
      <c r="I21" s="76">
        <f t="shared" si="4"/>
        <v>0</v>
      </c>
      <c r="J21" s="76">
        <f t="shared" ref="J21:J97" si="20">K21+L21+M21+N21</f>
        <v>0</v>
      </c>
      <c r="K21" s="76">
        <v>0</v>
      </c>
      <c r="L21" s="76">
        <v>0</v>
      </c>
      <c r="M21" s="76">
        <v>0</v>
      </c>
      <c r="N21" s="76">
        <f>N291</f>
        <v>0</v>
      </c>
      <c r="O21" s="76">
        <v>0</v>
      </c>
      <c r="P21" s="76">
        <f t="shared" ref="P21" si="21">Q21+R21+S21</f>
        <v>0</v>
      </c>
      <c r="Q21" s="76">
        <v>0</v>
      </c>
      <c r="R21" s="76">
        <v>0</v>
      </c>
      <c r="S21" s="76">
        <f>S291</f>
        <v>0</v>
      </c>
      <c r="T21" s="36" t="s">
        <v>97</v>
      </c>
      <c r="U21" s="36" t="s">
        <v>97</v>
      </c>
      <c r="V21" s="36" t="s">
        <v>97</v>
      </c>
      <c r="W21" s="36" t="s">
        <v>97</v>
      </c>
      <c r="X21" s="36" t="s">
        <v>97</v>
      </c>
      <c r="Y21" s="36" t="s">
        <v>97</v>
      </c>
      <c r="Z21" s="36" t="s">
        <v>97</v>
      </c>
      <c r="AA21" s="36" t="s">
        <v>97</v>
      </c>
      <c r="AB21" s="36" t="s">
        <v>97</v>
      </c>
      <c r="AC21" s="36" t="s">
        <v>97</v>
      </c>
      <c r="AD21" s="76">
        <f t="shared" ref="AD21:AN21" si="22">AD291</f>
        <v>0</v>
      </c>
      <c r="AE21" s="76">
        <f t="shared" si="11"/>
        <v>0</v>
      </c>
      <c r="AF21" s="76">
        <f t="shared" si="12"/>
        <v>0</v>
      </c>
      <c r="AG21" s="76">
        <f t="shared" si="13"/>
        <v>0</v>
      </c>
      <c r="AH21" s="76">
        <f t="shared" si="14"/>
        <v>0</v>
      </c>
      <c r="AI21" s="76">
        <f t="shared" si="15"/>
        <v>0</v>
      </c>
      <c r="AJ21" s="76">
        <f t="shared" si="22"/>
        <v>0</v>
      </c>
      <c r="AK21" s="76">
        <f t="shared" si="22"/>
        <v>0</v>
      </c>
      <c r="AL21" s="76">
        <f t="shared" si="22"/>
        <v>0</v>
      </c>
      <c r="AM21" s="76">
        <f t="shared" si="22"/>
        <v>0</v>
      </c>
      <c r="AN21" s="76">
        <f t="shared" si="22"/>
        <v>0</v>
      </c>
      <c r="AO21" s="76">
        <v>0</v>
      </c>
      <c r="AP21" s="76">
        <f t="shared" ref="AP21" si="23">AQ21+AR21+AS21</f>
        <v>0</v>
      </c>
      <c r="AQ21" s="76">
        <v>0</v>
      </c>
      <c r="AR21" s="76">
        <v>0</v>
      </c>
      <c r="AS21" s="76">
        <f>AS291</f>
        <v>0</v>
      </c>
      <c r="AT21" s="36" t="s">
        <v>97</v>
      </c>
      <c r="AU21" s="36" t="s">
        <v>97</v>
      </c>
      <c r="AV21" s="36" t="s">
        <v>97</v>
      </c>
      <c r="AW21" s="36" t="s">
        <v>97</v>
      </c>
      <c r="AX21" s="36" t="s">
        <v>97</v>
      </c>
      <c r="AY21" s="36" t="s">
        <v>97</v>
      </c>
      <c r="AZ21" s="36" t="s">
        <v>97</v>
      </c>
      <c r="BA21" s="36" t="s">
        <v>97</v>
      </c>
      <c r="BB21" s="36" t="s">
        <v>97</v>
      </c>
      <c r="BC21" s="36" t="s">
        <v>97</v>
      </c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</row>
    <row r="22" spans="1:97" ht="36.75" customHeight="1" x14ac:dyDescent="0.3">
      <c r="A22" s="62" t="s">
        <v>110</v>
      </c>
      <c r="B22" s="18" t="s">
        <v>111</v>
      </c>
      <c r="C22" s="19" t="s">
        <v>103</v>
      </c>
      <c r="D22" s="77">
        <v>34.15907164745331</v>
      </c>
      <c r="E22" s="76">
        <f t="shared" si="0"/>
        <v>4.1999805000000006</v>
      </c>
      <c r="F22" s="76">
        <f t="shared" si="1"/>
        <v>7.4909279999999995E-2</v>
      </c>
      <c r="G22" s="76">
        <f t="shared" si="2"/>
        <v>2.375502768</v>
      </c>
      <c r="H22" s="76">
        <f t="shared" si="3"/>
        <v>1.7495684520000001</v>
      </c>
      <c r="I22" s="76">
        <f t="shared" si="4"/>
        <v>0</v>
      </c>
      <c r="J22" s="76">
        <f>J294</f>
        <v>1.1161125240000003</v>
      </c>
      <c r="K22" s="76">
        <f t="shared" ref="K22:N22" si="24">K294</f>
        <v>4.5499583999999996E-2</v>
      </c>
      <c r="L22" s="76">
        <f t="shared" si="24"/>
        <v>0.72209396399999992</v>
      </c>
      <c r="M22" s="76">
        <f t="shared" si="24"/>
        <v>0.34851897599999998</v>
      </c>
      <c r="N22" s="76">
        <f t="shared" si="24"/>
        <v>0</v>
      </c>
      <c r="O22" s="76">
        <f>O294</f>
        <v>3.0838679760000005</v>
      </c>
      <c r="P22" s="89">
        <f t="shared" ref="P22:S22" si="25">P294</f>
        <v>2.9409695999999999E-2</v>
      </c>
      <c r="Q22" s="89">
        <f t="shared" si="25"/>
        <v>1.6534088040000001</v>
      </c>
      <c r="R22" s="89">
        <f t="shared" si="25"/>
        <v>1.4010494760000001</v>
      </c>
      <c r="S22" s="89">
        <f t="shared" si="25"/>
        <v>0</v>
      </c>
      <c r="T22" s="36" t="s">
        <v>97</v>
      </c>
      <c r="U22" s="36" t="s">
        <v>97</v>
      </c>
      <c r="V22" s="36" t="s">
        <v>97</v>
      </c>
      <c r="W22" s="36" t="s">
        <v>97</v>
      </c>
      <c r="X22" s="36" t="s">
        <v>97</v>
      </c>
      <c r="Y22" s="36" t="s">
        <v>97</v>
      </c>
      <c r="Z22" s="36" t="s">
        <v>97</v>
      </c>
      <c r="AA22" s="36" t="s">
        <v>97</v>
      </c>
      <c r="AB22" s="36" t="s">
        <v>97</v>
      </c>
      <c r="AC22" s="36" t="s">
        <v>97</v>
      </c>
      <c r="AD22" s="89">
        <f t="shared" ref="AD22:AN22" si="26">AD294</f>
        <v>28.465893039544426</v>
      </c>
      <c r="AE22" s="76">
        <f t="shared" si="11"/>
        <v>3.7248598100000003</v>
      </c>
      <c r="AF22" s="76">
        <f t="shared" si="12"/>
        <v>0.16950729999999997</v>
      </c>
      <c r="AG22" s="76">
        <f t="shared" si="13"/>
        <v>2.0973788</v>
      </c>
      <c r="AH22" s="76">
        <f t="shared" si="14"/>
        <v>1.4579737100000003</v>
      </c>
      <c r="AI22" s="76">
        <f t="shared" si="15"/>
        <v>0</v>
      </c>
      <c r="AJ22" s="89">
        <f t="shared" si="26"/>
        <v>0.86449767</v>
      </c>
      <c r="AK22" s="89">
        <f t="shared" si="26"/>
        <v>0.12106547999999999</v>
      </c>
      <c r="AL22" s="89">
        <f t="shared" si="26"/>
        <v>0.45299971000000006</v>
      </c>
      <c r="AM22" s="89">
        <f t="shared" si="26"/>
        <v>0.29043247999999999</v>
      </c>
      <c r="AN22" s="89">
        <f t="shared" si="26"/>
        <v>0</v>
      </c>
      <c r="AO22" s="89">
        <f>AO294</f>
        <v>2.8603621400000003</v>
      </c>
      <c r="AP22" s="89">
        <f t="shared" ref="AP22:AS22" si="27">AP294</f>
        <v>4.8441819999999997E-2</v>
      </c>
      <c r="AQ22" s="89">
        <f t="shared" si="27"/>
        <v>1.6443790899999999</v>
      </c>
      <c r="AR22" s="89">
        <f t="shared" si="27"/>
        <v>1.1675412300000003</v>
      </c>
      <c r="AS22" s="89">
        <f t="shared" si="27"/>
        <v>0</v>
      </c>
      <c r="AT22" s="36" t="s">
        <v>97</v>
      </c>
      <c r="AU22" s="36" t="s">
        <v>97</v>
      </c>
      <c r="AV22" s="36" t="s">
        <v>97</v>
      </c>
      <c r="AW22" s="36" t="s">
        <v>97</v>
      </c>
      <c r="AX22" s="36" t="s">
        <v>97</v>
      </c>
      <c r="AY22" s="36" t="s">
        <v>97</v>
      </c>
      <c r="AZ22" s="36" t="s">
        <v>97</v>
      </c>
      <c r="BA22" s="36" t="s">
        <v>97</v>
      </c>
      <c r="BB22" s="36" t="s">
        <v>97</v>
      </c>
      <c r="BC22" s="36" t="s">
        <v>97</v>
      </c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ht="36.75" customHeight="1" x14ac:dyDescent="0.3">
      <c r="A23" s="62" t="s">
        <v>112</v>
      </c>
      <c r="B23" s="18" t="s">
        <v>113</v>
      </c>
      <c r="C23" s="19" t="s">
        <v>103</v>
      </c>
      <c r="D23" s="77">
        <v>0</v>
      </c>
      <c r="E23" s="76">
        <f t="shared" si="0"/>
        <v>0</v>
      </c>
      <c r="F23" s="76">
        <f t="shared" si="1"/>
        <v>0</v>
      </c>
      <c r="G23" s="76">
        <f t="shared" si="2"/>
        <v>0</v>
      </c>
      <c r="H23" s="76">
        <f t="shared" si="3"/>
        <v>0</v>
      </c>
      <c r="I23" s="76">
        <f t="shared" si="4"/>
        <v>0</v>
      </c>
      <c r="J23" s="76">
        <f t="shared" si="20"/>
        <v>0</v>
      </c>
      <c r="K23" s="76">
        <v>0</v>
      </c>
      <c r="L23" s="76">
        <v>0</v>
      </c>
      <c r="M23" s="76">
        <v>0</v>
      </c>
      <c r="N23" s="76">
        <f t="shared" ref="N23:N24" si="28">N333</f>
        <v>0</v>
      </c>
      <c r="O23" s="76">
        <v>0</v>
      </c>
      <c r="P23" s="76">
        <f t="shared" ref="P23" si="29">Q23+R23+S23</f>
        <v>0</v>
      </c>
      <c r="Q23" s="76">
        <v>0</v>
      </c>
      <c r="R23" s="76">
        <v>0</v>
      </c>
      <c r="S23" s="76">
        <f t="shared" ref="S23" si="30">S333</f>
        <v>0</v>
      </c>
      <c r="T23" s="36" t="s">
        <v>97</v>
      </c>
      <c r="U23" s="36" t="s">
        <v>97</v>
      </c>
      <c r="V23" s="36" t="s">
        <v>97</v>
      </c>
      <c r="W23" s="36" t="s">
        <v>97</v>
      </c>
      <c r="X23" s="36" t="s">
        <v>97</v>
      </c>
      <c r="Y23" s="36" t="s">
        <v>97</v>
      </c>
      <c r="Z23" s="36" t="s">
        <v>97</v>
      </c>
      <c r="AA23" s="36" t="s">
        <v>97</v>
      </c>
      <c r="AB23" s="36" t="s">
        <v>97</v>
      </c>
      <c r="AC23" s="36" t="s">
        <v>97</v>
      </c>
      <c r="AD23" s="76">
        <f t="shared" ref="AD23:AD24" si="31">AD333</f>
        <v>0</v>
      </c>
      <c r="AE23" s="76">
        <f t="shared" si="11"/>
        <v>0</v>
      </c>
      <c r="AF23" s="76">
        <f t="shared" si="12"/>
        <v>0</v>
      </c>
      <c r="AG23" s="76">
        <f t="shared" si="13"/>
        <v>0</v>
      </c>
      <c r="AH23" s="76">
        <f t="shared" si="14"/>
        <v>0</v>
      </c>
      <c r="AI23" s="76">
        <f t="shared" si="15"/>
        <v>0</v>
      </c>
      <c r="AJ23" s="76">
        <f t="shared" ref="AJ23:AN23" si="32">AJ333</f>
        <v>0</v>
      </c>
      <c r="AK23" s="76">
        <f t="shared" si="32"/>
        <v>0</v>
      </c>
      <c r="AL23" s="76">
        <f t="shared" si="32"/>
        <v>0</v>
      </c>
      <c r="AM23" s="76">
        <f t="shared" si="32"/>
        <v>0</v>
      </c>
      <c r="AN23" s="76">
        <f t="shared" si="32"/>
        <v>0</v>
      </c>
      <c r="AO23" s="76">
        <v>0</v>
      </c>
      <c r="AP23" s="76">
        <f t="shared" ref="AP23" si="33">AQ23+AR23+AS23</f>
        <v>0</v>
      </c>
      <c r="AQ23" s="76">
        <v>0</v>
      </c>
      <c r="AR23" s="76">
        <v>0</v>
      </c>
      <c r="AS23" s="76">
        <f t="shared" ref="AS23" si="34">AS333</f>
        <v>0</v>
      </c>
      <c r="AT23" s="36" t="s">
        <v>97</v>
      </c>
      <c r="AU23" s="36" t="s">
        <v>97</v>
      </c>
      <c r="AV23" s="36" t="s">
        <v>97</v>
      </c>
      <c r="AW23" s="36" t="s">
        <v>97</v>
      </c>
      <c r="AX23" s="36" t="s">
        <v>97</v>
      </c>
      <c r="AY23" s="36" t="s">
        <v>97</v>
      </c>
      <c r="AZ23" s="36" t="s">
        <v>97</v>
      </c>
      <c r="BA23" s="36" t="s">
        <v>97</v>
      </c>
      <c r="BB23" s="36" t="s">
        <v>97</v>
      </c>
      <c r="BC23" s="36" t="s">
        <v>97</v>
      </c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</row>
    <row r="24" spans="1:97" x14ac:dyDescent="0.25">
      <c r="A24" s="62" t="s">
        <v>114</v>
      </c>
      <c r="B24" s="18" t="s">
        <v>115</v>
      </c>
      <c r="C24" s="19" t="s">
        <v>103</v>
      </c>
      <c r="D24" s="77">
        <v>31.997627999999999</v>
      </c>
      <c r="E24" s="76">
        <f t="shared" si="0"/>
        <v>9.5598657599999992</v>
      </c>
      <c r="F24" s="76">
        <f t="shared" si="1"/>
        <v>0</v>
      </c>
      <c r="G24" s="76">
        <f t="shared" si="2"/>
        <v>0</v>
      </c>
      <c r="H24" s="76">
        <f t="shared" si="3"/>
        <v>9.5598657599999992</v>
      </c>
      <c r="I24" s="76">
        <f t="shared" si="4"/>
        <v>0</v>
      </c>
      <c r="J24" s="76">
        <f t="shared" si="20"/>
        <v>9.727050492</v>
      </c>
      <c r="K24" s="76">
        <v>0</v>
      </c>
      <c r="L24" s="76">
        <v>0</v>
      </c>
      <c r="M24" s="76">
        <v>9.727050492</v>
      </c>
      <c r="N24" s="76">
        <f t="shared" si="28"/>
        <v>0</v>
      </c>
      <c r="O24" s="76">
        <f>O334</f>
        <v>-0.16718473200000003</v>
      </c>
      <c r="P24" s="89">
        <f t="shared" ref="P24:S24" si="35">P334</f>
        <v>0</v>
      </c>
      <c r="Q24" s="89">
        <f t="shared" si="35"/>
        <v>0</v>
      </c>
      <c r="R24" s="89">
        <f t="shared" si="35"/>
        <v>-0.16718473200000003</v>
      </c>
      <c r="S24" s="89">
        <f t="shared" si="35"/>
        <v>0</v>
      </c>
      <c r="T24" s="36" t="s">
        <v>97</v>
      </c>
      <c r="U24" s="36" t="s">
        <v>97</v>
      </c>
      <c r="V24" s="36" t="s">
        <v>97</v>
      </c>
      <c r="W24" s="36" t="s">
        <v>97</v>
      </c>
      <c r="X24" s="36" t="s">
        <v>97</v>
      </c>
      <c r="Y24" s="36" t="s">
        <v>97</v>
      </c>
      <c r="Z24" s="36" t="s">
        <v>97</v>
      </c>
      <c r="AA24" s="36" t="s">
        <v>97</v>
      </c>
      <c r="AB24" s="36" t="s">
        <v>97</v>
      </c>
      <c r="AC24" s="36" t="s">
        <v>97</v>
      </c>
      <c r="AD24" s="89">
        <f t="shared" si="31"/>
        <v>26.66469</v>
      </c>
      <c r="AE24" s="76">
        <f t="shared" si="11"/>
        <v>8.6140124199999999</v>
      </c>
      <c r="AF24" s="76">
        <f t="shared" si="12"/>
        <v>0</v>
      </c>
      <c r="AG24" s="76">
        <f t="shared" si="13"/>
        <v>0</v>
      </c>
      <c r="AH24" s="76">
        <f t="shared" si="14"/>
        <v>8.6140124199999999</v>
      </c>
      <c r="AI24" s="76">
        <f t="shared" si="15"/>
        <v>0</v>
      </c>
      <c r="AJ24" s="89">
        <f t="shared" ref="AJ24:AN24" si="36">AJ334</f>
        <v>8.7533330300000003</v>
      </c>
      <c r="AK24" s="89">
        <f t="shared" si="36"/>
        <v>0</v>
      </c>
      <c r="AL24" s="89">
        <f t="shared" si="36"/>
        <v>0</v>
      </c>
      <c r="AM24" s="89">
        <f t="shared" si="36"/>
        <v>8.7533330300000003</v>
      </c>
      <c r="AN24" s="89">
        <f t="shared" si="36"/>
        <v>0</v>
      </c>
      <c r="AO24" s="89">
        <f>AO334</f>
        <v>-0.13932061000000001</v>
      </c>
      <c r="AP24" s="89">
        <f t="shared" ref="AP24:AS24" si="37">AP334</f>
        <v>0</v>
      </c>
      <c r="AQ24" s="89">
        <f t="shared" si="37"/>
        <v>0</v>
      </c>
      <c r="AR24" s="89">
        <f t="shared" si="37"/>
        <v>-0.13932061000000001</v>
      </c>
      <c r="AS24" s="89">
        <f t="shared" si="37"/>
        <v>0</v>
      </c>
      <c r="AT24" s="36" t="s">
        <v>97</v>
      </c>
      <c r="AU24" s="36" t="s">
        <v>97</v>
      </c>
      <c r="AV24" s="36" t="s">
        <v>97</v>
      </c>
      <c r="AW24" s="36" t="s">
        <v>97</v>
      </c>
      <c r="AX24" s="36" t="s">
        <v>97</v>
      </c>
      <c r="AY24" s="36" t="s">
        <v>97</v>
      </c>
      <c r="AZ24" s="36" t="s">
        <v>97</v>
      </c>
      <c r="BA24" s="36" t="s">
        <v>97</v>
      </c>
      <c r="BB24" s="36" t="s">
        <v>97</v>
      </c>
      <c r="BC24" s="36" t="s">
        <v>97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</row>
    <row r="25" spans="1:97" ht="22.5" customHeight="1" x14ac:dyDescent="0.25">
      <c r="A25" s="62" t="s">
        <v>116</v>
      </c>
      <c r="B25" s="18" t="s">
        <v>117</v>
      </c>
      <c r="C25" s="19" t="s">
        <v>103</v>
      </c>
      <c r="D25" s="77">
        <v>0</v>
      </c>
      <c r="E25" s="76">
        <f t="shared" si="0"/>
        <v>0</v>
      </c>
      <c r="F25" s="76">
        <f t="shared" si="1"/>
        <v>0</v>
      </c>
      <c r="G25" s="76">
        <f t="shared" si="2"/>
        <v>0</v>
      </c>
      <c r="H25" s="76">
        <f t="shared" si="3"/>
        <v>0</v>
      </c>
      <c r="I25" s="76">
        <f t="shared" si="4"/>
        <v>0</v>
      </c>
      <c r="J25" s="76">
        <f t="shared" si="20"/>
        <v>0</v>
      </c>
      <c r="K25" s="90">
        <v>0</v>
      </c>
      <c r="L25" s="90">
        <v>0</v>
      </c>
      <c r="M25" s="90">
        <v>0</v>
      </c>
      <c r="N25" s="90">
        <v>0</v>
      </c>
      <c r="O25" s="76">
        <v>0</v>
      </c>
      <c r="P25" s="76">
        <f t="shared" ref="P25" si="38">Q25+R25+S25</f>
        <v>0</v>
      </c>
      <c r="Q25" s="76">
        <v>0</v>
      </c>
      <c r="R25" s="76">
        <v>0</v>
      </c>
      <c r="S25" s="76">
        <v>0</v>
      </c>
      <c r="T25" s="36" t="s">
        <v>97</v>
      </c>
      <c r="U25" s="36" t="s">
        <v>97</v>
      </c>
      <c r="V25" s="36" t="s">
        <v>97</v>
      </c>
      <c r="W25" s="36" t="s">
        <v>97</v>
      </c>
      <c r="X25" s="36" t="s">
        <v>97</v>
      </c>
      <c r="Y25" s="36" t="s">
        <v>97</v>
      </c>
      <c r="Z25" s="36" t="s">
        <v>97</v>
      </c>
      <c r="AA25" s="36" t="s">
        <v>97</v>
      </c>
      <c r="AB25" s="36" t="s">
        <v>97</v>
      </c>
      <c r="AC25" s="36" t="s">
        <v>97</v>
      </c>
      <c r="AD25" s="76">
        <v>0</v>
      </c>
      <c r="AE25" s="76">
        <f t="shared" si="11"/>
        <v>0</v>
      </c>
      <c r="AF25" s="76">
        <f t="shared" si="12"/>
        <v>0</v>
      </c>
      <c r="AG25" s="76">
        <f t="shared" si="13"/>
        <v>0</v>
      </c>
      <c r="AH25" s="76">
        <f t="shared" si="14"/>
        <v>0</v>
      </c>
      <c r="AI25" s="76">
        <f t="shared" si="15"/>
        <v>0</v>
      </c>
      <c r="AJ25" s="76">
        <v>0</v>
      </c>
      <c r="AK25" s="76">
        <v>0</v>
      </c>
      <c r="AL25" s="76">
        <v>0</v>
      </c>
      <c r="AM25" s="76">
        <v>0</v>
      </c>
      <c r="AN25" s="76">
        <v>0</v>
      </c>
      <c r="AO25" s="76">
        <v>0</v>
      </c>
      <c r="AP25" s="76">
        <f t="shared" ref="AP25" si="39">AQ25+AR25+AS25</f>
        <v>0</v>
      </c>
      <c r="AQ25" s="76">
        <v>0</v>
      </c>
      <c r="AR25" s="76">
        <v>0</v>
      </c>
      <c r="AS25" s="76">
        <v>0</v>
      </c>
      <c r="AT25" s="36" t="s">
        <v>97</v>
      </c>
      <c r="AU25" s="36" t="s">
        <v>97</v>
      </c>
      <c r="AV25" s="36" t="s">
        <v>97</v>
      </c>
      <c r="AW25" s="36" t="s">
        <v>97</v>
      </c>
      <c r="AX25" s="36" t="s">
        <v>97</v>
      </c>
      <c r="AY25" s="36" t="s">
        <v>97</v>
      </c>
      <c r="AZ25" s="36" t="s">
        <v>97</v>
      </c>
      <c r="BA25" s="36" t="s">
        <v>97</v>
      </c>
      <c r="BB25" s="36" t="s">
        <v>97</v>
      </c>
      <c r="BC25" s="36" t="s">
        <v>97</v>
      </c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</row>
    <row r="26" spans="1:97" ht="25.5" customHeight="1" x14ac:dyDescent="0.25">
      <c r="A26" s="62" t="s">
        <v>46</v>
      </c>
      <c r="B26" s="20" t="s">
        <v>118</v>
      </c>
      <c r="C26" s="21" t="s">
        <v>103</v>
      </c>
      <c r="D26" s="96">
        <v>117.61570819332815</v>
      </c>
      <c r="E26" s="76">
        <f t="shared" si="0"/>
        <v>34.614088752000001</v>
      </c>
      <c r="F26" s="76">
        <f t="shared" si="1"/>
        <v>1.37541636</v>
      </c>
      <c r="G26" s="76">
        <f t="shared" si="2"/>
        <v>21.403164852000003</v>
      </c>
      <c r="H26" s="76">
        <f t="shared" si="3"/>
        <v>11.835507540000002</v>
      </c>
      <c r="I26" s="76">
        <f t="shared" si="4"/>
        <v>0</v>
      </c>
      <c r="J26" s="76">
        <f>J27+J75</f>
        <v>11.085451163999998</v>
      </c>
      <c r="K26" s="76">
        <f>K27+K75</f>
        <v>0.77271955199999998</v>
      </c>
      <c r="L26" s="76">
        <f>L27+L75</f>
        <v>5.1302738279999991</v>
      </c>
      <c r="M26" s="76">
        <f>M27+M75</f>
        <v>5.1824577840000003</v>
      </c>
      <c r="N26" s="90">
        <f>N27+N63+N66+N75</f>
        <v>0</v>
      </c>
      <c r="O26" s="76">
        <f>O27+O75</f>
        <v>23.528637588000002</v>
      </c>
      <c r="P26" s="89">
        <f>P27+P75</f>
        <v>0.60269680800000003</v>
      </c>
      <c r="Q26" s="89">
        <f>Q27+Q75</f>
        <v>16.272891024000003</v>
      </c>
      <c r="R26" s="89">
        <f>R27+R75</f>
        <v>6.6530497560000006</v>
      </c>
      <c r="S26" s="89">
        <f>S27+S75</f>
        <v>0</v>
      </c>
      <c r="T26" s="36" t="s">
        <v>97</v>
      </c>
      <c r="U26" s="36" t="s">
        <v>97</v>
      </c>
      <c r="V26" s="36" t="s">
        <v>97</v>
      </c>
      <c r="W26" s="36" t="s">
        <v>97</v>
      </c>
      <c r="X26" s="36" t="s">
        <v>97</v>
      </c>
      <c r="Y26" s="36" t="s">
        <v>97</v>
      </c>
      <c r="Z26" s="36" t="s">
        <v>97</v>
      </c>
      <c r="AA26" s="36" t="s">
        <v>97</v>
      </c>
      <c r="AB26" s="36" t="s">
        <v>97</v>
      </c>
      <c r="AC26" s="36" t="s">
        <v>97</v>
      </c>
      <c r="AD26" s="89">
        <f>AD27+AD75</f>
        <v>98.013090161106788</v>
      </c>
      <c r="AE26" s="76">
        <f t="shared" si="11"/>
        <v>29.674158030000001</v>
      </c>
      <c r="AF26" s="76">
        <f t="shared" si="12"/>
        <v>0.74542117000000008</v>
      </c>
      <c r="AG26" s="76">
        <f t="shared" si="13"/>
        <v>16.798246429999999</v>
      </c>
      <c r="AH26" s="76">
        <f t="shared" si="14"/>
        <v>12.13049043</v>
      </c>
      <c r="AI26" s="76">
        <f t="shared" si="15"/>
        <v>0</v>
      </c>
      <c r="AJ26" s="89">
        <f t="shared" ref="AJ26:AS26" si="40">AJ27+AJ75</f>
        <v>12.51622899</v>
      </c>
      <c r="AK26" s="89">
        <f t="shared" si="40"/>
        <v>0.38703225000000002</v>
      </c>
      <c r="AL26" s="89">
        <f t="shared" si="40"/>
        <v>5.7252303900000001</v>
      </c>
      <c r="AM26" s="89">
        <f t="shared" si="40"/>
        <v>6.4039663500000001</v>
      </c>
      <c r="AN26" s="89">
        <f t="shared" si="40"/>
        <v>0</v>
      </c>
      <c r="AO26" s="89">
        <f t="shared" si="40"/>
        <v>17.157929039999999</v>
      </c>
      <c r="AP26" s="89">
        <f t="shared" si="40"/>
        <v>0.35838892000000006</v>
      </c>
      <c r="AQ26" s="89">
        <f t="shared" si="40"/>
        <v>11.073016040000001</v>
      </c>
      <c r="AR26" s="89">
        <f t="shared" si="40"/>
        <v>5.7265240799999999</v>
      </c>
      <c r="AS26" s="89">
        <f t="shared" si="40"/>
        <v>0</v>
      </c>
      <c r="AT26" s="36" t="s">
        <v>97</v>
      </c>
      <c r="AU26" s="36" t="s">
        <v>97</v>
      </c>
      <c r="AV26" s="36" t="s">
        <v>97</v>
      </c>
      <c r="AW26" s="36" t="s">
        <v>97</v>
      </c>
      <c r="AX26" s="36" t="s">
        <v>97</v>
      </c>
      <c r="AY26" s="36" t="s">
        <v>97</v>
      </c>
      <c r="AZ26" s="36" t="s">
        <v>97</v>
      </c>
      <c r="BA26" s="36" t="s">
        <v>97</v>
      </c>
      <c r="BB26" s="36" t="s">
        <v>97</v>
      </c>
      <c r="BC26" s="36" t="s">
        <v>97</v>
      </c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</row>
    <row r="27" spans="1:97" ht="36" customHeight="1" x14ac:dyDescent="0.25">
      <c r="A27" s="62" t="s">
        <v>47</v>
      </c>
      <c r="B27" s="20" t="s">
        <v>119</v>
      </c>
      <c r="C27" s="21" t="s">
        <v>103</v>
      </c>
      <c r="D27" s="96">
        <v>110.74178237134416</v>
      </c>
      <c r="E27" s="76">
        <f t="shared" si="0"/>
        <v>33.320828448</v>
      </c>
      <c r="F27" s="76">
        <f t="shared" si="1"/>
        <v>1.16647872</v>
      </c>
      <c r="G27" s="76">
        <f t="shared" si="2"/>
        <v>20.994425784000001</v>
      </c>
      <c r="H27" s="76">
        <f t="shared" si="3"/>
        <v>11.159923944000001</v>
      </c>
      <c r="I27" s="76">
        <f t="shared" si="4"/>
        <v>0</v>
      </c>
      <c r="J27" s="76">
        <f t="shared" si="20"/>
        <v>10.079964539999999</v>
      </c>
      <c r="K27" s="90">
        <v>0.58935751199999997</v>
      </c>
      <c r="L27" s="90">
        <v>4.8212324639999995</v>
      </c>
      <c r="M27" s="90">
        <v>4.6693745639999999</v>
      </c>
      <c r="N27" s="90">
        <f>N28++N36+N44</f>
        <v>0</v>
      </c>
      <c r="O27" s="76">
        <f>O28+O36+O44</f>
        <v>23.240863908000001</v>
      </c>
      <c r="P27" s="89">
        <f t="shared" ref="P27:S27" si="41">P28+P36+P44</f>
        <v>0.577121208</v>
      </c>
      <c r="Q27" s="89">
        <f t="shared" si="41"/>
        <v>16.173193320000003</v>
      </c>
      <c r="R27" s="89">
        <f t="shared" si="41"/>
        <v>6.4905493800000009</v>
      </c>
      <c r="S27" s="89">
        <f t="shared" si="41"/>
        <v>0</v>
      </c>
      <c r="T27" s="36" t="s">
        <v>97</v>
      </c>
      <c r="U27" s="36" t="s">
        <v>97</v>
      </c>
      <c r="V27" s="36" t="s">
        <v>97</v>
      </c>
      <c r="W27" s="36" t="s">
        <v>97</v>
      </c>
      <c r="X27" s="36" t="s">
        <v>97</v>
      </c>
      <c r="Y27" s="36" t="s">
        <v>97</v>
      </c>
      <c r="Z27" s="36" t="s">
        <v>97</v>
      </c>
      <c r="AA27" s="36" t="s">
        <v>97</v>
      </c>
      <c r="AB27" s="36" t="s">
        <v>97</v>
      </c>
      <c r="AC27" s="36" t="s">
        <v>97</v>
      </c>
      <c r="AD27" s="89">
        <f>AD28</f>
        <v>92.284818642786789</v>
      </c>
      <c r="AE27" s="76">
        <f t="shared" si="11"/>
        <v>28.773314360000001</v>
      </c>
      <c r="AF27" s="76">
        <f t="shared" si="12"/>
        <v>0.62268610000000013</v>
      </c>
      <c r="AG27" s="76">
        <f t="shared" si="13"/>
        <v>16.559714790000001</v>
      </c>
      <c r="AH27" s="76">
        <f t="shared" si="14"/>
        <v>11.59091347</v>
      </c>
      <c r="AI27" s="76">
        <f t="shared" si="15"/>
        <v>0</v>
      </c>
      <c r="AJ27" s="89">
        <f t="shared" ref="AJ27" si="42">AJ28+AJ36+AJ44</f>
        <v>11.867591040000001</v>
      </c>
      <c r="AK27" s="89">
        <f t="shared" ref="AK27" si="43">AK28+AK36+AK44</f>
        <v>0.30094454000000004</v>
      </c>
      <c r="AL27" s="89">
        <f t="shared" ref="AL27" si="44">AL28+AL36+AL44</f>
        <v>5.5668401300000001</v>
      </c>
      <c r="AM27" s="89">
        <f t="shared" ref="AM27" si="45">AM28+AM36+AM44</f>
        <v>5.9998063699999999</v>
      </c>
      <c r="AN27" s="89">
        <f t="shared" ref="AN27" si="46">AN28+AN36+AN44</f>
        <v>0</v>
      </c>
      <c r="AO27" s="89">
        <f>AO28+AO36+AO44</f>
        <v>16.90572332</v>
      </c>
      <c r="AP27" s="89">
        <f t="shared" ref="AP27:AS27" si="47">AP28+AP36+AP44</f>
        <v>0.32174156000000004</v>
      </c>
      <c r="AQ27" s="89">
        <f t="shared" si="47"/>
        <v>10.99287466</v>
      </c>
      <c r="AR27" s="89">
        <f t="shared" si="47"/>
        <v>5.5911071000000003</v>
      </c>
      <c r="AS27" s="89">
        <f t="shared" si="47"/>
        <v>0</v>
      </c>
      <c r="AT27" s="36" t="s">
        <v>97</v>
      </c>
      <c r="AU27" s="36" t="s">
        <v>97</v>
      </c>
      <c r="AV27" s="36" t="s">
        <v>97</v>
      </c>
      <c r="AW27" s="36" t="s">
        <v>97</v>
      </c>
      <c r="AX27" s="36" t="s">
        <v>97</v>
      </c>
      <c r="AY27" s="36" t="s">
        <v>97</v>
      </c>
      <c r="AZ27" s="36" t="s">
        <v>97</v>
      </c>
      <c r="BA27" s="36" t="s">
        <v>97</v>
      </c>
      <c r="BB27" s="36" t="s">
        <v>97</v>
      </c>
      <c r="BC27" s="36" t="s">
        <v>97</v>
      </c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</row>
    <row r="28" spans="1:97" ht="48.75" customHeight="1" x14ac:dyDescent="0.25">
      <c r="A28" s="62" t="s">
        <v>48</v>
      </c>
      <c r="B28" s="20" t="s">
        <v>120</v>
      </c>
      <c r="C28" s="21" t="s">
        <v>103</v>
      </c>
      <c r="D28" s="96">
        <f>D29+D30+D31+D32+D33</f>
        <v>110.74178237134413</v>
      </c>
      <c r="E28" s="76">
        <f t="shared" si="0"/>
        <v>4.8430437120000001</v>
      </c>
      <c r="F28" s="76">
        <f t="shared" si="1"/>
        <v>7.3719696000000001E-2</v>
      </c>
      <c r="G28" s="76">
        <f t="shared" si="2"/>
        <v>1.883272716</v>
      </c>
      <c r="H28" s="76">
        <f t="shared" si="3"/>
        <v>2.8860513000000001</v>
      </c>
      <c r="I28" s="76">
        <f t="shared" si="4"/>
        <v>0</v>
      </c>
      <c r="J28" s="76">
        <f t="shared" si="20"/>
        <v>2.4993948000000001</v>
      </c>
      <c r="K28" s="90">
        <v>6.3224639999999999E-3</v>
      </c>
      <c r="L28" s="90">
        <v>0.91945417200000013</v>
      </c>
      <c r="M28" s="90">
        <v>1.5736181639999998</v>
      </c>
      <c r="N28" s="90">
        <f>SUM(N29:N32)</f>
        <v>0</v>
      </c>
      <c r="O28" s="76">
        <f>SUM(O29:O33)</f>
        <v>2.3436489119999999</v>
      </c>
      <c r="P28" s="89">
        <f t="shared" ref="P28:S28" si="48">SUM(P29:P33)</f>
        <v>6.7397232000000001E-2</v>
      </c>
      <c r="Q28" s="89">
        <f t="shared" si="48"/>
        <v>0.96381854399999989</v>
      </c>
      <c r="R28" s="89">
        <f t="shared" si="48"/>
        <v>1.3124331360000003</v>
      </c>
      <c r="S28" s="89">
        <f t="shared" si="48"/>
        <v>0</v>
      </c>
      <c r="T28" s="36" t="s">
        <v>97</v>
      </c>
      <c r="U28" s="36" t="s">
        <v>97</v>
      </c>
      <c r="V28" s="36" t="s">
        <v>97</v>
      </c>
      <c r="W28" s="36" t="s">
        <v>97</v>
      </c>
      <c r="X28" s="36" t="s">
        <v>97</v>
      </c>
      <c r="Y28" s="36" t="s">
        <v>97</v>
      </c>
      <c r="Z28" s="36" t="s">
        <v>97</v>
      </c>
      <c r="AA28" s="36" t="s">
        <v>97</v>
      </c>
      <c r="AB28" s="36" t="s">
        <v>97</v>
      </c>
      <c r="AC28" s="36" t="s">
        <v>97</v>
      </c>
      <c r="AD28" s="89">
        <f t="shared" ref="AD28" si="49">SUM(AD29:AD33)</f>
        <v>92.284818642786789</v>
      </c>
      <c r="AE28" s="76">
        <f t="shared" si="11"/>
        <v>9.1671593299999987</v>
      </c>
      <c r="AF28" s="76">
        <f t="shared" si="12"/>
        <v>0.14459005</v>
      </c>
      <c r="AG28" s="76">
        <f t="shared" si="13"/>
        <v>4.0488981199999996</v>
      </c>
      <c r="AH28" s="76">
        <f t="shared" si="14"/>
        <v>4.9736711600000003</v>
      </c>
      <c r="AI28" s="76">
        <f t="shared" si="15"/>
        <v>0</v>
      </c>
      <c r="AJ28" s="89">
        <f t="shared" ref="AJ28" si="50">SUM(AJ29:AJ33)</f>
        <v>7.2734900699999994</v>
      </c>
      <c r="AK28" s="89">
        <f t="shared" ref="AK28" si="51">SUM(AK29:AK33)</f>
        <v>9.6705260000000001E-2</v>
      </c>
      <c r="AL28" s="89">
        <f t="shared" ref="AL28" si="52">SUM(AL29:AL33)</f>
        <v>3.2968079299999995</v>
      </c>
      <c r="AM28" s="89">
        <f t="shared" ref="AM28" si="53">SUM(AM29:AM33)</f>
        <v>3.8799768800000001</v>
      </c>
      <c r="AN28" s="89">
        <f t="shared" ref="AN28" si="54">SUM(AN29:AN33)</f>
        <v>0</v>
      </c>
      <c r="AO28" s="89">
        <f>SUM(AO29:AO33)</f>
        <v>1.89366926</v>
      </c>
      <c r="AP28" s="89">
        <f t="shared" ref="AP28:AS28" si="55">SUM(AP29:AP33)</f>
        <v>4.7884790000000003E-2</v>
      </c>
      <c r="AQ28" s="89">
        <f t="shared" si="55"/>
        <v>0.75209018999999999</v>
      </c>
      <c r="AR28" s="89">
        <f t="shared" si="55"/>
        <v>1.0936942800000002</v>
      </c>
      <c r="AS28" s="89">
        <f t="shared" si="55"/>
        <v>0</v>
      </c>
      <c r="AT28" s="36" t="s">
        <v>97</v>
      </c>
      <c r="AU28" s="36" t="s">
        <v>97</v>
      </c>
      <c r="AV28" s="36" t="s">
        <v>97</v>
      </c>
      <c r="AW28" s="36" t="s">
        <v>97</v>
      </c>
      <c r="AX28" s="36" t="s">
        <v>97</v>
      </c>
      <c r="AY28" s="36" t="s">
        <v>97</v>
      </c>
      <c r="AZ28" s="36" t="s">
        <v>97</v>
      </c>
      <c r="BA28" s="36" t="s">
        <v>97</v>
      </c>
      <c r="BB28" s="36" t="s">
        <v>97</v>
      </c>
      <c r="BC28" s="36" t="s">
        <v>97</v>
      </c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</row>
    <row r="29" spans="1:97" ht="48.75" customHeight="1" x14ac:dyDescent="0.25">
      <c r="A29" s="64" t="s">
        <v>48</v>
      </c>
      <c r="B29" s="33" t="s">
        <v>511</v>
      </c>
      <c r="C29" s="34" t="s">
        <v>482</v>
      </c>
      <c r="D29" s="79">
        <v>36.392414306687996</v>
      </c>
      <c r="E29" s="80">
        <f t="shared" si="0"/>
        <v>4.3720808400000006</v>
      </c>
      <c r="F29" s="80">
        <f t="shared" si="1"/>
        <v>7.3719696000000001E-2</v>
      </c>
      <c r="G29" s="80">
        <f t="shared" si="2"/>
        <v>1.640974548</v>
      </c>
      <c r="H29" s="80">
        <f t="shared" si="3"/>
        <v>2.6573865960000003</v>
      </c>
      <c r="I29" s="80">
        <f t="shared" si="4"/>
        <v>0</v>
      </c>
      <c r="J29" s="80">
        <f t="shared" si="20"/>
        <v>2.1897477240000001</v>
      </c>
      <c r="K29" s="81">
        <v>6.3224639999999999E-3</v>
      </c>
      <c r="L29" s="81">
        <v>0.78276076799999994</v>
      </c>
      <c r="M29" s="81">
        <v>1.400664492</v>
      </c>
      <c r="N29" s="81">
        <v>0</v>
      </c>
      <c r="O29" s="80">
        <f>P29+Q29+R29+S29</f>
        <v>2.1823331160000001</v>
      </c>
      <c r="P29" s="80">
        <f>56.16436/1000*1.2</f>
        <v>6.7397232000000001E-2</v>
      </c>
      <c r="Q29" s="80">
        <f>715.17815/1000*1.2</f>
        <v>0.85821377999999993</v>
      </c>
      <c r="R29" s="80">
        <f>1047.26842/1000*1.2</f>
        <v>1.2567221040000003</v>
      </c>
      <c r="S29" s="80">
        <v>0</v>
      </c>
      <c r="T29" s="37" t="s">
        <v>97</v>
      </c>
      <c r="U29" s="37" t="s">
        <v>97</v>
      </c>
      <c r="V29" s="37" t="s">
        <v>97</v>
      </c>
      <c r="W29" s="37" t="s">
        <v>97</v>
      </c>
      <c r="X29" s="37" t="s">
        <v>97</v>
      </c>
      <c r="Y29" s="37" t="s">
        <v>97</v>
      </c>
      <c r="Z29" s="37" t="s">
        <v>97</v>
      </c>
      <c r="AA29" s="37" t="s">
        <v>97</v>
      </c>
      <c r="AB29" s="37" t="s">
        <v>97</v>
      </c>
      <c r="AC29" s="37" t="s">
        <v>97</v>
      </c>
      <c r="AD29" s="80">
        <f>36.392414306688/1.2</f>
        <v>30.327011922240004</v>
      </c>
      <c r="AE29" s="80">
        <f t="shared" si="11"/>
        <v>3.6576899999999997</v>
      </c>
      <c r="AF29" s="80">
        <f t="shared" si="12"/>
        <v>0.10165956000000001</v>
      </c>
      <c r="AG29" s="80">
        <f t="shared" si="13"/>
        <v>1.3415416099999997</v>
      </c>
      <c r="AH29" s="80">
        <f t="shared" si="14"/>
        <v>2.2144888300000001</v>
      </c>
      <c r="AI29" s="80">
        <f t="shared" si="15"/>
        <v>0</v>
      </c>
      <c r="AJ29" s="81">
        <f t="shared" si="7"/>
        <v>1.9118386399999996</v>
      </c>
      <c r="AK29" s="81">
        <v>5.6965540000000002E-2</v>
      </c>
      <c r="AL29" s="81">
        <v>0.68765268999999984</v>
      </c>
      <c r="AM29" s="81">
        <v>1.1672204099999999</v>
      </c>
      <c r="AN29" s="81">
        <v>0</v>
      </c>
      <c r="AO29" s="37">
        <f>AP29+AQ29+AR29+AS29</f>
        <v>1.7458513600000001</v>
      </c>
      <c r="AP29" s="37">
        <v>4.4694020000000001E-2</v>
      </c>
      <c r="AQ29" s="37">
        <v>0.65388891999999998</v>
      </c>
      <c r="AR29" s="37">
        <v>1.0472684200000002</v>
      </c>
      <c r="AS29" s="37">
        <v>0</v>
      </c>
      <c r="AT29" s="37" t="s">
        <v>97</v>
      </c>
      <c r="AU29" s="37" t="s">
        <v>97</v>
      </c>
      <c r="AV29" s="37" t="s">
        <v>97</v>
      </c>
      <c r="AW29" s="37" t="s">
        <v>97</v>
      </c>
      <c r="AX29" s="37" t="s">
        <v>97</v>
      </c>
      <c r="AY29" s="37" t="s">
        <v>97</v>
      </c>
      <c r="AZ29" s="37" t="s">
        <v>97</v>
      </c>
      <c r="BA29" s="37" t="s">
        <v>97</v>
      </c>
      <c r="BB29" s="37" t="s">
        <v>97</v>
      </c>
      <c r="BC29" s="37" t="s">
        <v>97</v>
      </c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</row>
    <row r="30" spans="1:97" ht="48.75" customHeight="1" x14ac:dyDescent="0.25">
      <c r="A30" s="64" t="s">
        <v>48</v>
      </c>
      <c r="B30" s="33" t="s">
        <v>512</v>
      </c>
      <c r="C30" s="34" t="s">
        <v>483</v>
      </c>
      <c r="D30" s="79">
        <v>32.519803518719996</v>
      </c>
      <c r="E30" s="80">
        <f t="shared" si="0"/>
        <v>0.29567818800000001</v>
      </c>
      <c r="F30" s="80">
        <f t="shared" si="1"/>
        <v>0</v>
      </c>
      <c r="G30" s="80">
        <f t="shared" si="2"/>
        <v>0.20921188800000001</v>
      </c>
      <c r="H30" s="80">
        <f t="shared" si="3"/>
        <v>8.6466299999999996E-2</v>
      </c>
      <c r="I30" s="80">
        <f t="shared" si="4"/>
        <v>0</v>
      </c>
      <c r="J30" s="80">
        <f t="shared" si="20"/>
        <v>0.134362392</v>
      </c>
      <c r="K30" s="80">
        <v>0</v>
      </c>
      <c r="L30" s="80">
        <v>0.10360712399999999</v>
      </c>
      <c r="M30" s="80">
        <v>3.0755268000000002E-2</v>
      </c>
      <c r="N30" s="81">
        <v>0</v>
      </c>
      <c r="O30" s="80">
        <f t="shared" ref="O30:O33" si="56">P30+Q30+R30+S30</f>
        <v>0.16131579600000001</v>
      </c>
      <c r="P30" s="80">
        <v>0</v>
      </c>
      <c r="Q30" s="80">
        <f>88.00397/1000*1.2</f>
        <v>0.105604764</v>
      </c>
      <c r="R30" s="80">
        <f>46.42586/1000*1.2</f>
        <v>5.5711032000000001E-2</v>
      </c>
      <c r="S30" s="80">
        <v>0</v>
      </c>
      <c r="T30" s="37" t="s">
        <v>97</v>
      </c>
      <c r="U30" s="37" t="s">
        <v>97</v>
      </c>
      <c r="V30" s="37" t="s">
        <v>97</v>
      </c>
      <c r="W30" s="37" t="s">
        <v>97</v>
      </c>
      <c r="X30" s="37" t="s">
        <v>97</v>
      </c>
      <c r="Y30" s="37" t="s">
        <v>97</v>
      </c>
      <c r="Z30" s="37" t="s">
        <v>97</v>
      </c>
      <c r="AA30" s="37" t="s">
        <v>97</v>
      </c>
      <c r="AB30" s="37" t="s">
        <v>97</v>
      </c>
      <c r="AC30" s="37" t="s">
        <v>97</v>
      </c>
      <c r="AD30" s="80">
        <f>32.51980351872/1.2</f>
        <v>27.099836265600004</v>
      </c>
      <c r="AE30" s="80">
        <f t="shared" si="11"/>
        <v>0.26880159000000003</v>
      </c>
      <c r="AF30" s="80">
        <f t="shared" si="12"/>
        <v>3.1907699999999999E-3</v>
      </c>
      <c r="AG30" s="80">
        <f t="shared" si="13"/>
        <v>0.19020354</v>
      </c>
      <c r="AH30" s="80">
        <f t="shared" si="14"/>
        <v>7.5407279999999993E-2</v>
      </c>
      <c r="AI30" s="80">
        <f t="shared" si="15"/>
        <v>0</v>
      </c>
      <c r="AJ30" s="80">
        <f t="shared" si="7"/>
        <v>0.12098369</v>
      </c>
      <c r="AK30" s="80">
        <v>0</v>
      </c>
      <c r="AL30" s="80">
        <v>9.2002270000000011E-2</v>
      </c>
      <c r="AM30" s="80">
        <v>2.8981420000000001E-2</v>
      </c>
      <c r="AN30" s="81">
        <v>0</v>
      </c>
      <c r="AO30" s="37">
        <f t="shared" ref="AO30:AO33" si="57">AP30+AQ30+AR30+AS30</f>
        <v>0.1478179</v>
      </c>
      <c r="AP30" s="37">
        <v>3.1907699999999999E-3</v>
      </c>
      <c r="AQ30" s="37">
        <v>9.8201269999999993E-2</v>
      </c>
      <c r="AR30" s="37">
        <v>4.6425859999999999E-2</v>
      </c>
      <c r="AS30" s="37">
        <v>0</v>
      </c>
      <c r="AT30" s="37" t="s">
        <v>97</v>
      </c>
      <c r="AU30" s="37" t="s">
        <v>97</v>
      </c>
      <c r="AV30" s="37" t="s">
        <v>97</v>
      </c>
      <c r="AW30" s="37" t="s">
        <v>97</v>
      </c>
      <c r="AX30" s="37" t="s">
        <v>97</v>
      </c>
      <c r="AY30" s="37" t="s">
        <v>97</v>
      </c>
      <c r="AZ30" s="37" t="s">
        <v>97</v>
      </c>
      <c r="BA30" s="37" t="s">
        <v>97</v>
      </c>
      <c r="BB30" s="37" t="s">
        <v>97</v>
      </c>
      <c r="BC30" s="37" t="s">
        <v>97</v>
      </c>
      <c r="BD30" s="2"/>
      <c r="BE30" s="2"/>
      <c r="BF30" s="2"/>
      <c r="BG30" s="2"/>
      <c r="BH30" s="2"/>
      <c r="BI30" s="2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</row>
    <row r="31" spans="1:97" ht="48.75" customHeight="1" x14ac:dyDescent="0.3">
      <c r="A31" s="64" t="s">
        <v>48</v>
      </c>
      <c r="B31" s="33" t="s">
        <v>513</v>
      </c>
      <c r="C31" s="34" t="s">
        <v>484</v>
      </c>
      <c r="D31" s="79">
        <v>36.210392196648002</v>
      </c>
      <c r="E31" s="80">
        <f t="shared" si="0"/>
        <v>0.175284684</v>
      </c>
      <c r="F31" s="80">
        <f t="shared" si="1"/>
        <v>0</v>
      </c>
      <c r="G31" s="80">
        <f t="shared" si="2"/>
        <v>3.3086280000000003E-2</v>
      </c>
      <c r="H31" s="80">
        <f t="shared" si="3"/>
        <v>0.142198404</v>
      </c>
      <c r="I31" s="80">
        <f t="shared" si="4"/>
        <v>0</v>
      </c>
      <c r="J31" s="80">
        <f t="shared" si="20"/>
        <v>0.175284684</v>
      </c>
      <c r="K31" s="82">
        <v>0</v>
      </c>
      <c r="L31" s="82">
        <v>3.3086280000000003E-2</v>
      </c>
      <c r="M31" s="82">
        <v>0.142198404</v>
      </c>
      <c r="N31" s="81">
        <v>0</v>
      </c>
      <c r="O31" s="80">
        <f t="shared" si="56"/>
        <v>0</v>
      </c>
      <c r="P31" s="80">
        <v>0</v>
      </c>
      <c r="Q31" s="80">
        <v>0</v>
      </c>
      <c r="R31" s="80">
        <v>0</v>
      </c>
      <c r="S31" s="80">
        <v>0</v>
      </c>
      <c r="T31" s="37" t="s">
        <v>97</v>
      </c>
      <c r="U31" s="37" t="s">
        <v>97</v>
      </c>
      <c r="V31" s="37" t="s">
        <v>97</v>
      </c>
      <c r="W31" s="37" t="s">
        <v>97</v>
      </c>
      <c r="X31" s="37" t="s">
        <v>97</v>
      </c>
      <c r="Y31" s="37" t="s">
        <v>97</v>
      </c>
      <c r="Z31" s="37" t="s">
        <v>97</v>
      </c>
      <c r="AA31" s="37" t="s">
        <v>97</v>
      </c>
      <c r="AB31" s="37" t="s">
        <v>97</v>
      </c>
      <c r="AC31" s="37" t="s">
        <v>97</v>
      </c>
      <c r="AD31" s="80">
        <f>36.210392196648/1.2</f>
        <v>30.175326830540001</v>
      </c>
      <c r="AE31" s="80">
        <f t="shared" si="11"/>
        <v>5.0981382899999996</v>
      </c>
      <c r="AF31" s="80">
        <f t="shared" si="12"/>
        <v>3.9739719999999999E-2</v>
      </c>
      <c r="AG31" s="80">
        <f t="shared" si="13"/>
        <v>2.4687659499999999</v>
      </c>
      <c r="AH31" s="80">
        <f t="shared" si="14"/>
        <v>2.5896326200000002</v>
      </c>
      <c r="AI31" s="80">
        <f t="shared" si="15"/>
        <v>0</v>
      </c>
      <c r="AJ31" s="82">
        <f t="shared" si="7"/>
        <v>5.0981382899999996</v>
      </c>
      <c r="AK31" s="82">
        <v>3.9739719999999999E-2</v>
      </c>
      <c r="AL31" s="82">
        <v>2.4687659499999999</v>
      </c>
      <c r="AM31" s="82">
        <v>2.5896326200000002</v>
      </c>
      <c r="AN31" s="81">
        <v>0</v>
      </c>
      <c r="AO31" s="37">
        <f t="shared" si="57"/>
        <v>0</v>
      </c>
      <c r="AP31" s="37">
        <v>0</v>
      </c>
      <c r="AQ31" s="37">
        <v>0</v>
      </c>
      <c r="AR31" s="37">
        <v>0</v>
      </c>
      <c r="AS31" s="37">
        <v>0</v>
      </c>
      <c r="AT31" s="37" t="s">
        <v>97</v>
      </c>
      <c r="AU31" s="37" t="s">
        <v>97</v>
      </c>
      <c r="AV31" s="37" t="s">
        <v>97</v>
      </c>
      <c r="AW31" s="37" t="s">
        <v>97</v>
      </c>
      <c r="AX31" s="37" t="s">
        <v>97</v>
      </c>
      <c r="AY31" s="37" t="s">
        <v>97</v>
      </c>
      <c r="AZ31" s="37" t="s">
        <v>97</v>
      </c>
      <c r="BA31" s="37" t="s">
        <v>97</v>
      </c>
      <c r="BB31" s="37" t="s">
        <v>97</v>
      </c>
      <c r="BC31" s="37" t="s">
        <v>97</v>
      </c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</row>
    <row r="32" spans="1:97" ht="48.75" customHeight="1" x14ac:dyDescent="0.25">
      <c r="A32" s="64" t="s">
        <v>48</v>
      </c>
      <c r="B32" s="33" t="s">
        <v>514</v>
      </c>
      <c r="C32" s="34" t="s">
        <v>485</v>
      </c>
      <c r="D32" s="79">
        <v>5.619172349288136</v>
      </c>
      <c r="E32" s="80">
        <f t="shared" si="0"/>
        <v>0</v>
      </c>
      <c r="F32" s="80">
        <f t="shared" si="1"/>
        <v>0</v>
      </c>
      <c r="G32" s="80">
        <f t="shared" si="2"/>
        <v>0</v>
      </c>
      <c r="H32" s="80">
        <f t="shared" si="3"/>
        <v>0</v>
      </c>
      <c r="I32" s="80">
        <f t="shared" si="4"/>
        <v>0</v>
      </c>
      <c r="J32" s="80">
        <f t="shared" si="20"/>
        <v>0</v>
      </c>
      <c r="K32" s="80">
        <v>0</v>
      </c>
      <c r="L32" s="80">
        <v>0</v>
      </c>
      <c r="M32" s="80">
        <v>0</v>
      </c>
      <c r="N32" s="81">
        <v>0</v>
      </c>
      <c r="O32" s="80">
        <f t="shared" si="56"/>
        <v>0</v>
      </c>
      <c r="P32" s="80">
        <v>0</v>
      </c>
      <c r="Q32" s="80">
        <v>0</v>
      </c>
      <c r="R32" s="80">
        <v>0</v>
      </c>
      <c r="S32" s="80">
        <v>0</v>
      </c>
      <c r="T32" s="37" t="s">
        <v>97</v>
      </c>
      <c r="U32" s="37" t="s">
        <v>97</v>
      </c>
      <c r="V32" s="37" t="s">
        <v>97</v>
      </c>
      <c r="W32" s="37" t="s">
        <v>97</v>
      </c>
      <c r="X32" s="37" t="s">
        <v>97</v>
      </c>
      <c r="Y32" s="37" t="s">
        <v>97</v>
      </c>
      <c r="Z32" s="37" t="s">
        <v>97</v>
      </c>
      <c r="AA32" s="37" t="s">
        <v>97</v>
      </c>
      <c r="AB32" s="37" t="s">
        <v>97</v>
      </c>
      <c r="AC32" s="37" t="s">
        <v>97</v>
      </c>
      <c r="AD32" s="80">
        <f>5.61917234928814/1.2</f>
        <v>4.6826436244067828</v>
      </c>
      <c r="AE32" s="80">
        <f t="shared" si="11"/>
        <v>0.14252945</v>
      </c>
      <c r="AF32" s="80">
        <f t="shared" si="12"/>
        <v>0</v>
      </c>
      <c r="AG32" s="80">
        <f t="shared" si="13"/>
        <v>4.8387020000000003E-2</v>
      </c>
      <c r="AH32" s="80">
        <f t="shared" si="14"/>
        <v>9.4142429999999985E-2</v>
      </c>
      <c r="AI32" s="80">
        <f t="shared" si="15"/>
        <v>0</v>
      </c>
      <c r="AJ32" s="80">
        <f t="shared" si="7"/>
        <v>0.14252945</v>
      </c>
      <c r="AK32" s="80">
        <v>0</v>
      </c>
      <c r="AL32" s="80">
        <v>4.8387020000000003E-2</v>
      </c>
      <c r="AM32" s="80">
        <v>9.4142429999999985E-2</v>
      </c>
      <c r="AN32" s="81">
        <v>0</v>
      </c>
      <c r="AO32" s="37">
        <f t="shared" si="57"/>
        <v>0</v>
      </c>
      <c r="AP32" s="37">
        <v>0</v>
      </c>
      <c r="AQ32" s="37">
        <v>0</v>
      </c>
      <c r="AR32" s="37">
        <v>0</v>
      </c>
      <c r="AS32" s="37">
        <v>0</v>
      </c>
      <c r="AT32" s="37" t="s">
        <v>97</v>
      </c>
      <c r="AU32" s="37" t="s">
        <v>97</v>
      </c>
      <c r="AV32" s="37" t="s">
        <v>97</v>
      </c>
      <c r="AW32" s="37" t="s">
        <v>97</v>
      </c>
      <c r="AX32" s="37" t="s">
        <v>97</v>
      </c>
      <c r="AY32" s="37" t="s">
        <v>97</v>
      </c>
      <c r="AZ32" s="37" t="s">
        <v>97</v>
      </c>
      <c r="BA32" s="37" t="s">
        <v>97</v>
      </c>
      <c r="BB32" s="37" t="s">
        <v>97</v>
      </c>
      <c r="BC32" s="37" t="s">
        <v>97</v>
      </c>
    </row>
    <row r="33" spans="1:55" ht="48.75" customHeight="1" x14ac:dyDescent="0.25">
      <c r="A33" s="64" t="s">
        <v>48</v>
      </c>
      <c r="B33" s="33" t="s">
        <v>486</v>
      </c>
      <c r="C33" s="34" t="s">
        <v>487</v>
      </c>
      <c r="D33" s="79">
        <v>0</v>
      </c>
      <c r="E33" s="80">
        <f t="shared" si="0"/>
        <v>0</v>
      </c>
      <c r="F33" s="80">
        <f t="shared" si="1"/>
        <v>0</v>
      </c>
      <c r="G33" s="80">
        <f t="shared" si="2"/>
        <v>0</v>
      </c>
      <c r="H33" s="80">
        <f t="shared" si="3"/>
        <v>0</v>
      </c>
      <c r="I33" s="80">
        <f t="shared" si="4"/>
        <v>0</v>
      </c>
      <c r="J33" s="80">
        <f t="shared" si="20"/>
        <v>0</v>
      </c>
      <c r="K33" s="80">
        <v>0</v>
      </c>
      <c r="L33" s="80">
        <v>0</v>
      </c>
      <c r="M33" s="80">
        <v>0</v>
      </c>
      <c r="N33" s="81">
        <v>0</v>
      </c>
      <c r="O33" s="80">
        <f t="shared" si="56"/>
        <v>0</v>
      </c>
      <c r="P33" s="80">
        <v>0</v>
      </c>
      <c r="Q33" s="80">
        <v>0</v>
      </c>
      <c r="R33" s="80">
        <v>0</v>
      </c>
      <c r="S33" s="80">
        <v>0</v>
      </c>
      <c r="T33" s="37" t="s">
        <v>97</v>
      </c>
      <c r="U33" s="37" t="s">
        <v>97</v>
      </c>
      <c r="V33" s="37" t="s">
        <v>97</v>
      </c>
      <c r="W33" s="37" t="s">
        <v>97</v>
      </c>
      <c r="X33" s="37" t="s">
        <v>97</v>
      </c>
      <c r="Y33" s="37" t="s">
        <v>97</v>
      </c>
      <c r="Z33" s="37" t="s">
        <v>97</v>
      </c>
      <c r="AA33" s="37" t="s">
        <v>97</v>
      </c>
      <c r="AB33" s="37" t="s">
        <v>97</v>
      </c>
      <c r="AC33" s="37" t="s">
        <v>97</v>
      </c>
      <c r="AD33" s="80">
        <v>0</v>
      </c>
      <c r="AE33" s="80">
        <f t="shared" si="11"/>
        <v>0</v>
      </c>
      <c r="AF33" s="80">
        <f t="shared" si="12"/>
        <v>0</v>
      </c>
      <c r="AG33" s="80">
        <f t="shared" si="13"/>
        <v>0</v>
      </c>
      <c r="AH33" s="80">
        <f t="shared" si="14"/>
        <v>0</v>
      </c>
      <c r="AI33" s="80">
        <f t="shared" si="15"/>
        <v>0</v>
      </c>
      <c r="AJ33" s="80">
        <f t="shared" si="7"/>
        <v>0</v>
      </c>
      <c r="AK33" s="80">
        <v>0</v>
      </c>
      <c r="AL33" s="80">
        <v>0</v>
      </c>
      <c r="AM33" s="80">
        <v>0</v>
      </c>
      <c r="AN33" s="81">
        <v>0</v>
      </c>
      <c r="AO33" s="37">
        <f t="shared" si="57"/>
        <v>0</v>
      </c>
      <c r="AP33" s="37">
        <v>0</v>
      </c>
      <c r="AQ33" s="37">
        <v>0</v>
      </c>
      <c r="AR33" s="37">
        <v>0</v>
      </c>
      <c r="AS33" s="37">
        <v>0</v>
      </c>
      <c r="AT33" s="37" t="s">
        <v>97</v>
      </c>
      <c r="AU33" s="37" t="s">
        <v>97</v>
      </c>
      <c r="AV33" s="37" t="s">
        <v>97</v>
      </c>
      <c r="AW33" s="37" t="s">
        <v>97</v>
      </c>
      <c r="AX33" s="37" t="s">
        <v>97</v>
      </c>
      <c r="AY33" s="37" t="s">
        <v>97</v>
      </c>
      <c r="AZ33" s="37" t="s">
        <v>97</v>
      </c>
      <c r="BA33" s="37" t="s">
        <v>97</v>
      </c>
      <c r="BB33" s="37" t="s">
        <v>97</v>
      </c>
      <c r="BC33" s="37" t="s">
        <v>97</v>
      </c>
    </row>
    <row r="34" spans="1:55" ht="48" customHeight="1" x14ac:dyDescent="0.25">
      <c r="A34" s="63" t="s">
        <v>48</v>
      </c>
      <c r="B34" s="22" t="s">
        <v>121</v>
      </c>
      <c r="C34" s="23" t="s">
        <v>103</v>
      </c>
      <c r="D34" s="78">
        <v>0</v>
      </c>
      <c r="E34" s="76">
        <f t="shared" si="0"/>
        <v>0</v>
      </c>
      <c r="F34" s="76">
        <f t="shared" si="1"/>
        <v>0</v>
      </c>
      <c r="G34" s="76">
        <f t="shared" si="2"/>
        <v>0</v>
      </c>
      <c r="H34" s="76">
        <f t="shared" si="3"/>
        <v>0</v>
      </c>
      <c r="I34" s="76">
        <f t="shared" si="4"/>
        <v>0</v>
      </c>
      <c r="J34" s="76">
        <f t="shared" si="20"/>
        <v>0</v>
      </c>
      <c r="K34" s="76">
        <v>0</v>
      </c>
      <c r="L34" s="76">
        <v>0</v>
      </c>
      <c r="M34" s="76">
        <v>0</v>
      </c>
      <c r="N34" s="76">
        <v>0</v>
      </c>
      <c r="O34" s="76">
        <v>0</v>
      </c>
      <c r="P34" s="76">
        <f t="shared" ref="P34:P35" si="58">Q34+R34+S34</f>
        <v>0</v>
      </c>
      <c r="Q34" s="76">
        <v>0</v>
      </c>
      <c r="R34" s="76">
        <v>0</v>
      </c>
      <c r="S34" s="76">
        <v>0</v>
      </c>
      <c r="T34" s="36" t="s">
        <v>97</v>
      </c>
      <c r="U34" s="36" t="s">
        <v>97</v>
      </c>
      <c r="V34" s="36" t="s">
        <v>97</v>
      </c>
      <c r="W34" s="36" t="s">
        <v>97</v>
      </c>
      <c r="X34" s="36" t="s">
        <v>97</v>
      </c>
      <c r="Y34" s="36" t="s">
        <v>97</v>
      </c>
      <c r="Z34" s="36" t="s">
        <v>97</v>
      </c>
      <c r="AA34" s="36" t="s">
        <v>97</v>
      </c>
      <c r="AB34" s="36" t="s">
        <v>97</v>
      </c>
      <c r="AC34" s="36" t="s">
        <v>97</v>
      </c>
      <c r="AD34" s="76">
        <v>0</v>
      </c>
      <c r="AE34" s="76">
        <f t="shared" si="11"/>
        <v>0</v>
      </c>
      <c r="AF34" s="76">
        <f t="shared" si="12"/>
        <v>0</v>
      </c>
      <c r="AG34" s="76">
        <f t="shared" si="13"/>
        <v>0</v>
      </c>
      <c r="AH34" s="76">
        <f t="shared" si="14"/>
        <v>0</v>
      </c>
      <c r="AI34" s="76">
        <f t="shared" si="15"/>
        <v>0</v>
      </c>
      <c r="AJ34" s="76">
        <v>0</v>
      </c>
      <c r="AK34" s="76">
        <v>0</v>
      </c>
      <c r="AL34" s="76">
        <v>0</v>
      </c>
      <c r="AM34" s="76">
        <v>0</v>
      </c>
      <c r="AN34" s="76">
        <v>0</v>
      </c>
      <c r="AO34" s="76">
        <v>0</v>
      </c>
      <c r="AP34" s="76">
        <f t="shared" ref="AP34:AP35" si="59">AQ34+AR34+AS34</f>
        <v>0</v>
      </c>
      <c r="AQ34" s="76">
        <v>0</v>
      </c>
      <c r="AR34" s="76">
        <v>0</v>
      </c>
      <c r="AS34" s="76">
        <v>0</v>
      </c>
      <c r="AT34" s="36" t="s">
        <v>97</v>
      </c>
      <c r="AU34" s="36" t="s">
        <v>97</v>
      </c>
      <c r="AV34" s="36" t="s">
        <v>97</v>
      </c>
      <c r="AW34" s="36" t="s">
        <v>97</v>
      </c>
      <c r="AX34" s="36" t="s">
        <v>97</v>
      </c>
      <c r="AY34" s="36" t="s">
        <v>97</v>
      </c>
      <c r="AZ34" s="36" t="s">
        <v>97</v>
      </c>
      <c r="BA34" s="36" t="s">
        <v>97</v>
      </c>
      <c r="BB34" s="36" t="s">
        <v>97</v>
      </c>
      <c r="BC34" s="36" t="s">
        <v>97</v>
      </c>
    </row>
    <row r="35" spans="1:55" ht="49.5" customHeight="1" x14ac:dyDescent="0.25">
      <c r="A35" s="63" t="s">
        <v>48</v>
      </c>
      <c r="B35" s="22" t="s">
        <v>122</v>
      </c>
      <c r="C35" s="23" t="s">
        <v>103</v>
      </c>
      <c r="D35" s="78">
        <v>0</v>
      </c>
      <c r="E35" s="76">
        <f t="shared" si="0"/>
        <v>0</v>
      </c>
      <c r="F35" s="76">
        <f t="shared" si="1"/>
        <v>0</v>
      </c>
      <c r="G35" s="76">
        <f t="shared" si="2"/>
        <v>0</v>
      </c>
      <c r="H35" s="76">
        <f t="shared" si="3"/>
        <v>0</v>
      </c>
      <c r="I35" s="76">
        <f t="shared" si="4"/>
        <v>0</v>
      </c>
      <c r="J35" s="76">
        <f t="shared" si="20"/>
        <v>0</v>
      </c>
      <c r="K35" s="76">
        <v>0</v>
      </c>
      <c r="L35" s="76">
        <v>0</v>
      </c>
      <c r="M35" s="76">
        <v>0</v>
      </c>
      <c r="N35" s="76">
        <v>0</v>
      </c>
      <c r="O35" s="76">
        <v>0</v>
      </c>
      <c r="P35" s="76">
        <f t="shared" si="58"/>
        <v>0</v>
      </c>
      <c r="Q35" s="76">
        <v>0</v>
      </c>
      <c r="R35" s="76">
        <v>0</v>
      </c>
      <c r="S35" s="76">
        <v>0</v>
      </c>
      <c r="T35" s="36" t="s">
        <v>97</v>
      </c>
      <c r="U35" s="36" t="s">
        <v>97</v>
      </c>
      <c r="V35" s="36" t="s">
        <v>97</v>
      </c>
      <c r="W35" s="36" t="s">
        <v>97</v>
      </c>
      <c r="X35" s="36" t="s">
        <v>97</v>
      </c>
      <c r="Y35" s="36" t="s">
        <v>97</v>
      </c>
      <c r="Z35" s="36" t="s">
        <v>97</v>
      </c>
      <c r="AA35" s="36" t="s">
        <v>97</v>
      </c>
      <c r="AB35" s="36" t="s">
        <v>97</v>
      </c>
      <c r="AC35" s="36" t="s">
        <v>97</v>
      </c>
      <c r="AD35" s="76">
        <v>0</v>
      </c>
      <c r="AE35" s="76">
        <f t="shared" si="11"/>
        <v>0</v>
      </c>
      <c r="AF35" s="76">
        <f t="shared" si="12"/>
        <v>0</v>
      </c>
      <c r="AG35" s="76">
        <f t="shared" si="13"/>
        <v>0</v>
      </c>
      <c r="AH35" s="76">
        <f t="shared" si="14"/>
        <v>0</v>
      </c>
      <c r="AI35" s="76">
        <f t="shared" si="15"/>
        <v>0</v>
      </c>
      <c r="AJ35" s="76">
        <v>0</v>
      </c>
      <c r="AK35" s="76">
        <v>0</v>
      </c>
      <c r="AL35" s="76">
        <v>0</v>
      </c>
      <c r="AM35" s="76">
        <v>0</v>
      </c>
      <c r="AN35" s="76">
        <v>0</v>
      </c>
      <c r="AO35" s="76">
        <v>0</v>
      </c>
      <c r="AP35" s="76">
        <f t="shared" si="59"/>
        <v>0</v>
      </c>
      <c r="AQ35" s="76">
        <v>0</v>
      </c>
      <c r="AR35" s="76">
        <v>0</v>
      </c>
      <c r="AS35" s="76">
        <v>0</v>
      </c>
      <c r="AT35" s="36" t="s">
        <v>97</v>
      </c>
      <c r="AU35" s="36" t="s">
        <v>97</v>
      </c>
      <c r="AV35" s="36" t="s">
        <v>97</v>
      </c>
      <c r="AW35" s="36" t="s">
        <v>97</v>
      </c>
      <c r="AX35" s="36" t="s">
        <v>97</v>
      </c>
      <c r="AY35" s="36" t="s">
        <v>97</v>
      </c>
      <c r="AZ35" s="36" t="s">
        <v>97</v>
      </c>
      <c r="BA35" s="36" t="s">
        <v>97</v>
      </c>
      <c r="BB35" s="36" t="s">
        <v>97</v>
      </c>
      <c r="BC35" s="36" t="s">
        <v>97</v>
      </c>
    </row>
    <row r="36" spans="1:55" ht="48.75" customHeight="1" x14ac:dyDescent="0.25">
      <c r="A36" s="62" t="s">
        <v>49</v>
      </c>
      <c r="B36" s="20" t="s">
        <v>123</v>
      </c>
      <c r="C36" s="21" t="s">
        <v>103</v>
      </c>
      <c r="D36" s="78">
        <f>D37+D38+D39+D40+D41</f>
        <v>0</v>
      </c>
      <c r="E36" s="76">
        <f t="shared" si="0"/>
        <v>13.692103824</v>
      </c>
      <c r="F36" s="76">
        <f t="shared" si="1"/>
        <v>0.95227415999999987</v>
      </c>
      <c r="G36" s="76">
        <f t="shared" si="2"/>
        <v>8.2706929560000013</v>
      </c>
      <c r="H36" s="76">
        <f t="shared" si="3"/>
        <v>4.4691367079999997</v>
      </c>
      <c r="I36" s="76">
        <f t="shared" si="4"/>
        <v>0</v>
      </c>
      <c r="J36" s="76">
        <f t="shared" si="20"/>
        <v>5.8191848880000006</v>
      </c>
      <c r="K36" s="76">
        <v>0.55711624799999993</v>
      </c>
      <c r="L36" s="76">
        <v>2.4095026080000004</v>
      </c>
      <c r="M36" s="76">
        <v>2.8525660319999999</v>
      </c>
      <c r="N36" s="76">
        <f t="shared" ref="N36" si="60">N37+N38+N39+N40+N41</f>
        <v>0</v>
      </c>
      <c r="O36" s="76">
        <f>SUM(O37:O41)</f>
        <v>7.8729189359999996</v>
      </c>
      <c r="P36" s="89">
        <f t="shared" ref="P36:S36" si="61">SUM(P37:P41)</f>
        <v>0.39515791199999994</v>
      </c>
      <c r="Q36" s="89">
        <f t="shared" si="61"/>
        <v>5.861190348</v>
      </c>
      <c r="R36" s="89">
        <f t="shared" si="61"/>
        <v>1.616570676</v>
      </c>
      <c r="S36" s="89">
        <f t="shared" si="61"/>
        <v>0</v>
      </c>
      <c r="T36" s="36" t="s">
        <v>97</v>
      </c>
      <c r="U36" s="36" t="s">
        <v>97</v>
      </c>
      <c r="V36" s="36" t="s">
        <v>97</v>
      </c>
      <c r="W36" s="36" t="s">
        <v>97</v>
      </c>
      <c r="X36" s="36" t="s">
        <v>97</v>
      </c>
      <c r="Y36" s="36" t="s">
        <v>97</v>
      </c>
      <c r="Z36" s="36" t="s">
        <v>97</v>
      </c>
      <c r="AA36" s="36" t="s">
        <v>97</v>
      </c>
      <c r="AB36" s="36" t="s">
        <v>97</v>
      </c>
      <c r="AC36" s="36" t="s">
        <v>97</v>
      </c>
      <c r="AD36" s="76">
        <v>0</v>
      </c>
      <c r="AE36" s="76">
        <f t="shared" si="11"/>
        <v>8.4135096699999998</v>
      </c>
      <c r="AF36" s="76">
        <f t="shared" si="12"/>
        <v>0.3149805</v>
      </c>
      <c r="AG36" s="76">
        <f t="shared" si="13"/>
        <v>4.6519001400000004</v>
      </c>
      <c r="AH36" s="76">
        <f t="shared" si="14"/>
        <v>3.44662903</v>
      </c>
      <c r="AI36" s="76">
        <f t="shared" si="15"/>
        <v>0</v>
      </c>
      <c r="AJ36" s="76">
        <f>AJ37+AJ38+AJ39+AJ40+AJ41</f>
        <v>3.58026899</v>
      </c>
      <c r="AK36" s="76">
        <f t="shared" ref="AK36:AN36" si="62">AK37+AK38+AK39+AK40+AK41</f>
        <v>0.13706047000000002</v>
      </c>
      <c r="AL36" s="76">
        <f t="shared" si="62"/>
        <v>1.5260376700000002</v>
      </c>
      <c r="AM36" s="76">
        <f t="shared" si="62"/>
        <v>1.91717085</v>
      </c>
      <c r="AN36" s="76">
        <f t="shared" si="62"/>
        <v>0</v>
      </c>
      <c r="AO36" s="76">
        <f>SUM(AO37:AO41)</f>
        <v>4.8332406799999994</v>
      </c>
      <c r="AP36" s="76">
        <f t="shared" ref="AP36:AS36" si="63">SUM(AP37:AP41)</f>
        <v>0.17792003000000001</v>
      </c>
      <c r="AQ36" s="76">
        <f t="shared" si="63"/>
        <v>3.1258624700000004</v>
      </c>
      <c r="AR36" s="76">
        <f t="shared" si="63"/>
        <v>1.52945818</v>
      </c>
      <c r="AS36" s="76">
        <f t="shared" si="63"/>
        <v>0</v>
      </c>
      <c r="AT36" s="36" t="s">
        <v>97</v>
      </c>
      <c r="AU36" s="36" t="s">
        <v>97</v>
      </c>
      <c r="AV36" s="36" t="s">
        <v>97</v>
      </c>
      <c r="AW36" s="36" t="s">
        <v>97</v>
      </c>
      <c r="AX36" s="36" t="s">
        <v>97</v>
      </c>
      <c r="AY36" s="36" t="s">
        <v>97</v>
      </c>
      <c r="AZ36" s="36" t="s">
        <v>97</v>
      </c>
      <c r="BA36" s="36" t="s">
        <v>97</v>
      </c>
      <c r="BB36" s="36" t="s">
        <v>97</v>
      </c>
      <c r="BC36" s="36" t="s">
        <v>97</v>
      </c>
    </row>
    <row r="37" spans="1:55" ht="45" customHeight="1" x14ac:dyDescent="0.25">
      <c r="A37" s="64" t="s">
        <v>49</v>
      </c>
      <c r="B37" s="31" t="s">
        <v>488</v>
      </c>
      <c r="C37" s="32" t="s">
        <v>489</v>
      </c>
      <c r="D37" s="79">
        <v>0</v>
      </c>
      <c r="E37" s="80">
        <f t="shared" si="0"/>
        <v>1.2332503799999999</v>
      </c>
      <c r="F37" s="80">
        <f t="shared" si="1"/>
        <v>6.5281199999999998E-2</v>
      </c>
      <c r="G37" s="80">
        <f t="shared" si="2"/>
        <v>0.68943856800000003</v>
      </c>
      <c r="H37" s="80">
        <f t="shared" si="3"/>
        <v>0.47853061199999997</v>
      </c>
      <c r="I37" s="80">
        <f t="shared" si="4"/>
        <v>0</v>
      </c>
      <c r="J37" s="80">
        <f t="shared" si="20"/>
        <v>0.33969806400000002</v>
      </c>
      <c r="K37" s="80">
        <v>6.42012E-2</v>
      </c>
      <c r="L37" s="80">
        <v>7.9171536000000001E-2</v>
      </c>
      <c r="M37" s="80">
        <v>0.19632532800000002</v>
      </c>
      <c r="N37" s="80">
        <v>0</v>
      </c>
      <c r="O37" s="80">
        <f>P37+Q37+R37+S37</f>
        <v>0.89355231599999985</v>
      </c>
      <c r="P37" s="80">
        <f>0.9/1000*1.2</f>
        <v>1.08E-3</v>
      </c>
      <c r="Q37" s="80">
        <f>508.55586/1000*1.2</f>
        <v>0.61026703199999999</v>
      </c>
      <c r="R37" s="80">
        <f>235.17107/1000*1.2</f>
        <v>0.28220528399999995</v>
      </c>
      <c r="S37" s="80">
        <v>0</v>
      </c>
      <c r="T37" s="37" t="s">
        <v>97</v>
      </c>
      <c r="U37" s="37" t="s">
        <v>97</v>
      </c>
      <c r="V37" s="37" t="s">
        <v>97</v>
      </c>
      <c r="W37" s="37" t="s">
        <v>97</v>
      </c>
      <c r="X37" s="37" t="s">
        <v>97</v>
      </c>
      <c r="Y37" s="37" t="s">
        <v>97</v>
      </c>
      <c r="Z37" s="37" t="s">
        <v>97</v>
      </c>
      <c r="AA37" s="37" t="s">
        <v>97</v>
      </c>
      <c r="AB37" s="37" t="s">
        <v>97</v>
      </c>
      <c r="AC37" s="37" t="s">
        <v>97</v>
      </c>
      <c r="AD37" s="80">
        <v>0</v>
      </c>
      <c r="AE37" s="80">
        <f t="shared" si="11"/>
        <v>0.68129821000000002</v>
      </c>
      <c r="AF37" s="80">
        <f t="shared" si="12"/>
        <v>7.110182000000001E-2</v>
      </c>
      <c r="AG37" s="80">
        <f t="shared" si="13"/>
        <v>0.21142088000000001</v>
      </c>
      <c r="AH37" s="80">
        <f t="shared" si="14"/>
        <v>0.39877551</v>
      </c>
      <c r="AI37" s="80">
        <f t="shared" si="15"/>
        <v>0</v>
      </c>
      <c r="AJ37" s="80">
        <f t="shared" si="7"/>
        <v>0.29602147000000001</v>
      </c>
      <c r="AK37" s="80">
        <v>3.649736E-2</v>
      </c>
      <c r="AL37" s="80">
        <v>9.5919669999999999E-2</v>
      </c>
      <c r="AM37" s="80">
        <v>0.16360444000000002</v>
      </c>
      <c r="AN37" s="80">
        <v>0</v>
      </c>
      <c r="AO37" s="37">
        <f>AP37+AQ37+AR37+AS37</f>
        <v>0.38527674000000001</v>
      </c>
      <c r="AP37" s="37">
        <f>34.60446/1000</f>
        <v>3.4604460000000004E-2</v>
      </c>
      <c r="AQ37" s="37">
        <f>115.50121/1000</f>
        <v>0.11550121000000001</v>
      </c>
      <c r="AR37" s="37">
        <f>235.17107/1000</f>
        <v>0.23517106999999998</v>
      </c>
      <c r="AS37" s="37">
        <v>0</v>
      </c>
      <c r="AT37" s="37" t="s">
        <v>97</v>
      </c>
      <c r="AU37" s="37" t="s">
        <v>97</v>
      </c>
      <c r="AV37" s="37" t="s">
        <v>97</v>
      </c>
      <c r="AW37" s="37" t="s">
        <v>97</v>
      </c>
      <c r="AX37" s="37" t="s">
        <v>97</v>
      </c>
      <c r="AY37" s="37" t="s">
        <v>97</v>
      </c>
      <c r="AZ37" s="37" t="s">
        <v>97</v>
      </c>
      <c r="BA37" s="37" t="s">
        <v>97</v>
      </c>
      <c r="BB37" s="37" t="s">
        <v>97</v>
      </c>
      <c r="BC37" s="37" t="s">
        <v>97</v>
      </c>
    </row>
    <row r="38" spans="1:55" ht="37.5" customHeight="1" x14ac:dyDescent="0.25">
      <c r="A38" s="64" t="s">
        <v>49</v>
      </c>
      <c r="B38" s="31" t="s">
        <v>490</v>
      </c>
      <c r="C38" s="32" t="s">
        <v>491</v>
      </c>
      <c r="D38" s="79">
        <v>0</v>
      </c>
      <c r="E38" s="80">
        <f t="shared" si="0"/>
        <v>9.7521542760000006</v>
      </c>
      <c r="F38" s="80">
        <f t="shared" si="1"/>
        <v>0.46451185199999995</v>
      </c>
      <c r="G38" s="80">
        <f t="shared" si="2"/>
        <v>6.4951563720000003</v>
      </c>
      <c r="H38" s="80">
        <f t="shared" si="3"/>
        <v>2.7924860520000001</v>
      </c>
      <c r="I38" s="80">
        <f t="shared" si="4"/>
        <v>0</v>
      </c>
      <c r="J38" s="80">
        <f t="shared" si="20"/>
        <v>4.1703643800000005</v>
      </c>
      <c r="K38" s="80">
        <v>0.24444789599999997</v>
      </c>
      <c r="L38" s="80">
        <v>2.1279577200000004</v>
      </c>
      <c r="M38" s="80">
        <v>1.7979587639999999</v>
      </c>
      <c r="N38" s="80">
        <v>0</v>
      </c>
      <c r="O38" s="80">
        <f t="shared" ref="O38:O41" si="64">P38+Q38+R38+S38</f>
        <v>5.5817898960000001</v>
      </c>
      <c r="P38" s="80">
        <f>183.38663/1000*1.2</f>
        <v>0.22006395599999998</v>
      </c>
      <c r="Q38" s="80">
        <f>3639.33221/1000*1.2</f>
        <v>4.3671986519999999</v>
      </c>
      <c r="R38" s="80">
        <f>828.77274/1000*1.2</f>
        <v>0.99452728800000001</v>
      </c>
      <c r="S38" s="80">
        <v>0</v>
      </c>
      <c r="T38" s="37" t="s">
        <v>97</v>
      </c>
      <c r="U38" s="37" t="s">
        <v>97</v>
      </c>
      <c r="V38" s="37" t="s">
        <v>97</v>
      </c>
      <c r="W38" s="37" t="s">
        <v>97</v>
      </c>
      <c r="X38" s="37" t="s">
        <v>97</v>
      </c>
      <c r="Y38" s="37" t="s">
        <v>97</v>
      </c>
      <c r="Z38" s="37" t="s">
        <v>97</v>
      </c>
      <c r="AA38" s="37" t="s">
        <v>97</v>
      </c>
      <c r="AB38" s="37" t="s">
        <v>97</v>
      </c>
      <c r="AC38" s="37" t="s">
        <v>97</v>
      </c>
      <c r="AD38" s="80">
        <v>0</v>
      </c>
      <c r="AE38" s="80">
        <f t="shared" si="11"/>
        <v>6.9663807799999997</v>
      </c>
      <c r="AF38" s="80">
        <f t="shared" si="12"/>
        <v>0.24297868</v>
      </c>
      <c r="AG38" s="80">
        <f t="shared" si="13"/>
        <v>4.3963303900000001</v>
      </c>
      <c r="AH38" s="80">
        <f t="shared" si="14"/>
        <v>2.3270717100000002</v>
      </c>
      <c r="AI38" s="80">
        <f t="shared" si="15"/>
        <v>0</v>
      </c>
      <c r="AJ38" s="80">
        <f t="shared" si="7"/>
        <v>2.54201838</v>
      </c>
      <c r="AK38" s="80">
        <v>9.9663109999999999E-2</v>
      </c>
      <c r="AL38" s="80">
        <v>1.4040238100000002</v>
      </c>
      <c r="AM38" s="80">
        <v>1.03833146</v>
      </c>
      <c r="AN38" s="80">
        <v>0</v>
      </c>
      <c r="AO38" s="37">
        <f t="shared" ref="AO38:AO41" si="65">AP38+AQ38+AR38+AS38</f>
        <v>4.4243623999999997</v>
      </c>
      <c r="AP38" s="37">
        <f>143.31557/1000</f>
        <v>0.14331557</v>
      </c>
      <c r="AQ38" s="37">
        <f>2992.30658/1000</f>
        <v>2.9923065800000002</v>
      </c>
      <c r="AR38" s="37">
        <f>1288.74025/1000</f>
        <v>1.28874025</v>
      </c>
      <c r="AS38" s="37">
        <v>0</v>
      </c>
      <c r="AT38" s="37" t="s">
        <v>97</v>
      </c>
      <c r="AU38" s="37" t="s">
        <v>97</v>
      </c>
      <c r="AV38" s="37" t="s">
        <v>97</v>
      </c>
      <c r="AW38" s="37" t="s">
        <v>97</v>
      </c>
      <c r="AX38" s="37" t="s">
        <v>97</v>
      </c>
      <c r="AY38" s="37" t="s">
        <v>97</v>
      </c>
      <c r="AZ38" s="37" t="s">
        <v>97</v>
      </c>
      <c r="BA38" s="37" t="s">
        <v>97</v>
      </c>
      <c r="BB38" s="37" t="s">
        <v>97</v>
      </c>
      <c r="BC38" s="37" t="s">
        <v>97</v>
      </c>
    </row>
    <row r="39" spans="1:55" ht="42" customHeight="1" x14ac:dyDescent="0.25">
      <c r="A39" s="64" t="s">
        <v>49</v>
      </c>
      <c r="B39" s="31" t="s">
        <v>492</v>
      </c>
      <c r="C39" s="32" t="s">
        <v>493</v>
      </c>
      <c r="D39" s="79">
        <v>0</v>
      </c>
      <c r="E39" s="80">
        <f t="shared" si="0"/>
        <v>2.6385546719999997</v>
      </c>
      <c r="F39" s="80">
        <f t="shared" si="1"/>
        <v>0.354336612</v>
      </c>
      <c r="G39" s="80">
        <f t="shared" si="2"/>
        <v>1.086098016</v>
      </c>
      <c r="H39" s="80">
        <f t="shared" si="3"/>
        <v>1.1981200439999997</v>
      </c>
      <c r="I39" s="80">
        <f t="shared" si="4"/>
        <v>0</v>
      </c>
      <c r="J39" s="80">
        <f t="shared" si="20"/>
        <v>1.2496179479999998</v>
      </c>
      <c r="K39" s="80">
        <v>0.18896265600000001</v>
      </c>
      <c r="L39" s="80">
        <v>0.20237335199999998</v>
      </c>
      <c r="M39" s="80">
        <v>0.8582819399999998</v>
      </c>
      <c r="N39" s="80">
        <v>0</v>
      </c>
      <c r="O39" s="80">
        <f t="shared" si="64"/>
        <v>1.3889367239999999</v>
      </c>
      <c r="P39" s="80">
        <f>(132.81163+5)/1000*1.2</f>
        <v>0.16537395600000002</v>
      </c>
      <c r="Q39" s="80">
        <f>736.43722/1000*1.2</f>
        <v>0.88372466399999994</v>
      </c>
      <c r="R39" s="80">
        <f>283.19842/1000*1.2</f>
        <v>0.33983810399999997</v>
      </c>
      <c r="S39" s="80">
        <v>0</v>
      </c>
      <c r="T39" s="37" t="s">
        <v>97</v>
      </c>
      <c r="U39" s="37" t="s">
        <v>97</v>
      </c>
      <c r="V39" s="37" t="s">
        <v>97</v>
      </c>
      <c r="W39" s="37" t="s">
        <v>97</v>
      </c>
      <c r="X39" s="37" t="s">
        <v>97</v>
      </c>
      <c r="Y39" s="37" t="s">
        <v>97</v>
      </c>
      <c r="Z39" s="37" t="s">
        <v>97</v>
      </c>
      <c r="AA39" s="37" t="s">
        <v>97</v>
      </c>
      <c r="AB39" s="37" t="s">
        <v>97</v>
      </c>
      <c r="AC39" s="37" t="s">
        <v>97</v>
      </c>
      <c r="AD39" s="80">
        <v>0</v>
      </c>
      <c r="AE39" s="80">
        <f t="shared" si="11"/>
        <v>0.76583067999999999</v>
      </c>
      <c r="AF39" s="80">
        <f t="shared" si="12"/>
        <v>8.9999999999999998E-4</v>
      </c>
      <c r="AG39" s="80">
        <f t="shared" si="13"/>
        <v>4.4148869999999993E-2</v>
      </c>
      <c r="AH39" s="80">
        <f t="shared" si="14"/>
        <v>0.72078180999999997</v>
      </c>
      <c r="AI39" s="80">
        <f t="shared" si="15"/>
        <v>0</v>
      </c>
      <c r="AJ39" s="80">
        <f t="shared" si="7"/>
        <v>0.74222913999999995</v>
      </c>
      <c r="AK39" s="80">
        <v>8.9999999999999998E-4</v>
      </c>
      <c r="AL39" s="80">
        <v>2.6094189999999996E-2</v>
      </c>
      <c r="AM39" s="80">
        <v>0.71523494999999992</v>
      </c>
      <c r="AN39" s="80">
        <v>0</v>
      </c>
      <c r="AO39" s="37">
        <f t="shared" si="65"/>
        <v>2.3601540000000001E-2</v>
      </c>
      <c r="AP39" s="37">
        <v>0</v>
      </c>
      <c r="AQ39" s="37">
        <f>18.05468/1000</f>
        <v>1.805468E-2</v>
      </c>
      <c r="AR39" s="37">
        <f>5.54686/1000</f>
        <v>5.5468599999999998E-3</v>
      </c>
      <c r="AS39" s="37">
        <v>0</v>
      </c>
      <c r="AT39" s="37" t="s">
        <v>97</v>
      </c>
      <c r="AU39" s="37" t="s">
        <v>97</v>
      </c>
      <c r="AV39" s="37" t="s">
        <v>97</v>
      </c>
      <c r="AW39" s="37" t="s">
        <v>97</v>
      </c>
      <c r="AX39" s="37" t="s">
        <v>97</v>
      </c>
      <c r="AY39" s="37" t="s">
        <v>97</v>
      </c>
      <c r="AZ39" s="37" t="s">
        <v>97</v>
      </c>
      <c r="BA39" s="37" t="s">
        <v>97</v>
      </c>
      <c r="BB39" s="37" t="s">
        <v>97</v>
      </c>
      <c r="BC39" s="37" t="s">
        <v>97</v>
      </c>
    </row>
    <row r="40" spans="1:55" ht="42" customHeight="1" x14ac:dyDescent="0.25">
      <c r="A40" s="64" t="s">
        <v>49</v>
      </c>
      <c r="B40" s="31" t="s">
        <v>494</v>
      </c>
      <c r="C40" s="32" t="s">
        <v>495</v>
      </c>
      <c r="D40" s="79">
        <v>0</v>
      </c>
      <c r="E40" s="80">
        <f t="shared" si="0"/>
        <v>0</v>
      </c>
      <c r="F40" s="80">
        <f t="shared" si="1"/>
        <v>0</v>
      </c>
      <c r="G40" s="80">
        <f t="shared" si="2"/>
        <v>0</v>
      </c>
      <c r="H40" s="80">
        <f t="shared" si="3"/>
        <v>0</v>
      </c>
      <c r="I40" s="80">
        <f t="shared" si="4"/>
        <v>0</v>
      </c>
      <c r="J40" s="80">
        <f t="shared" si="20"/>
        <v>0</v>
      </c>
      <c r="K40" s="80">
        <v>0</v>
      </c>
      <c r="L40" s="80">
        <v>0</v>
      </c>
      <c r="M40" s="80">
        <v>0</v>
      </c>
      <c r="N40" s="80">
        <v>0</v>
      </c>
      <c r="O40" s="80">
        <f t="shared" si="64"/>
        <v>0</v>
      </c>
      <c r="P40" s="80">
        <v>0</v>
      </c>
      <c r="Q40" s="80">
        <v>0</v>
      </c>
      <c r="R40" s="80">
        <v>0</v>
      </c>
      <c r="S40" s="80">
        <v>0</v>
      </c>
      <c r="T40" s="37" t="s">
        <v>97</v>
      </c>
      <c r="U40" s="37" t="s">
        <v>97</v>
      </c>
      <c r="V40" s="37" t="s">
        <v>97</v>
      </c>
      <c r="W40" s="37" t="s">
        <v>97</v>
      </c>
      <c r="X40" s="37" t="s">
        <v>97</v>
      </c>
      <c r="Y40" s="37" t="s">
        <v>97</v>
      </c>
      <c r="Z40" s="37" t="s">
        <v>97</v>
      </c>
      <c r="AA40" s="37" t="s">
        <v>97</v>
      </c>
      <c r="AB40" s="37" t="s">
        <v>97</v>
      </c>
      <c r="AC40" s="37" t="s">
        <v>97</v>
      </c>
      <c r="AD40" s="80">
        <v>0</v>
      </c>
      <c r="AE40" s="80">
        <f t="shared" si="11"/>
        <v>0</v>
      </c>
      <c r="AF40" s="80">
        <f t="shared" si="12"/>
        <v>0</v>
      </c>
      <c r="AG40" s="80">
        <f t="shared" si="13"/>
        <v>0</v>
      </c>
      <c r="AH40" s="80">
        <f t="shared" si="14"/>
        <v>0</v>
      </c>
      <c r="AI40" s="80">
        <f t="shared" si="15"/>
        <v>0</v>
      </c>
      <c r="AJ40" s="80">
        <f t="shared" si="7"/>
        <v>0</v>
      </c>
      <c r="AK40" s="80">
        <v>0</v>
      </c>
      <c r="AL40" s="80">
        <v>0</v>
      </c>
      <c r="AM40" s="80">
        <v>0</v>
      </c>
      <c r="AN40" s="80">
        <v>0</v>
      </c>
      <c r="AO40" s="37">
        <f t="shared" si="65"/>
        <v>0</v>
      </c>
      <c r="AP40" s="37">
        <v>0</v>
      </c>
      <c r="AQ40" s="37">
        <v>0</v>
      </c>
      <c r="AR40" s="37">
        <v>0</v>
      </c>
      <c r="AS40" s="37">
        <v>0</v>
      </c>
      <c r="AT40" s="37" t="s">
        <v>97</v>
      </c>
      <c r="AU40" s="37" t="s">
        <v>97</v>
      </c>
      <c r="AV40" s="37" t="s">
        <v>97</v>
      </c>
      <c r="AW40" s="37" t="s">
        <v>97</v>
      </c>
      <c r="AX40" s="37" t="s">
        <v>97</v>
      </c>
      <c r="AY40" s="37" t="s">
        <v>97</v>
      </c>
      <c r="AZ40" s="37" t="s">
        <v>97</v>
      </c>
      <c r="BA40" s="37" t="s">
        <v>97</v>
      </c>
      <c r="BB40" s="37" t="s">
        <v>97</v>
      </c>
      <c r="BC40" s="37" t="s">
        <v>97</v>
      </c>
    </row>
    <row r="41" spans="1:55" ht="39.75" customHeight="1" x14ac:dyDescent="0.25">
      <c r="A41" s="64" t="s">
        <v>49</v>
      </c>
      <c r="B41" s="31" t="s">
        <v>486</v>
      </c>
      <c r="C41" s="32" t="s">
        <v>496</v>
      </c>
      <c r="D41" s="79">
        <v>0</v>
      </c>
      <c r="E41" s="80">
        <f t="shared" si="0"/>
        <v>6.8144495999999999E-2</v>
      </c>
      <c r="F41" s="80">
        <f t="shared" si="1"/>
        <v>6.8144495999999999E-2</v>
      </c>
      <c r="G41" s="80">
        <f t="shared" si="2"/>
        <v>0</v>
      </c>
      <c r="H41" s="80">
        <f t="shared" si="3"/>
        <v>0</v>
      </c>
      <c r="I41" s="80">
        <f t="shared" si="4"/>
        <v>0</v>
      </c>
      <c r="J41" s="80">
        <f t="shared" si="20"/>
        <v>5.9504495999999997E-2</v>
      </c>
      <c r="K41" s="80">
        <v>5.9504495999999997E-2</v>
      </c>
      <c r="L41" s="80">
        <v>0</v>
      </c>
      <c r="M41" s="80">
        <v>0</v>
      </c>
      <c r="N41" s="80">
        <v>0</v>
      </c>
      <c r="O41" s="80">
        <f t="shared" si="64"/>
        <v>8.6400000000000001E-3</v>
      </c>
      <c r="P41" s="80">
        <f>7.2/1000*1.2</f>
        <v>8.6400000000000001E-3</v>
      </c>
      <c r="Q41" s="80">
        <v>0</v>
      </c>
      <c r="R41" s="80">
        <v>0</v>
      </c>
      <c r="S41" s="80">
        <v>0</v>
      </c>
      <c r="T41" s="37" t="s">
        <v>97</v>
      </c>
      <c r="U41" s="37" t="s">
        <v>97</v>
      </c>
      <c r="V41" s="37" t="s">
        <v>97</v>
      </c>
      <c r="W41" s="37" t="s">
        <v>97</v>
      </c>
      <c r="X41" s="37" t="s">
        <v>97</v>
      </c>
      <c r="Y41" s="37" t="s">
        <v>97</v>
      </c>
      <c r="Z41" s="37" t="s">
        <v>97</v>
      </c>
      <c r="AA41" s="37" t="s">
        <v>97</v>
      </c>
      <c r="AB41" s="37" t="s">
        <v>97</v>
      </c>
      <c r="AC41" s="37" t="s">
        <v>97</v>
      </c>
      <c r="AD41" s="80">
        <v>0</v>
      </c>
      <c r="AE41" s="80">
        <f t="shared" si="11"/>
        <v>0</v>
      </c>
      <c r="AF41" s="80">
        <f t="shared" si="12"/>
        <v>0</v>
      </c>
      <c r="AG41" s="80">
        <f t="shared" si="13"/>
        <v>0</v>
      </c>
      <c r="AH41" s="80">
        <f t="shared" si="14"/>
        <v>0</v>
      </c>
      <c r="AI41" s="80">
        <f t="shared" si="15"/>
        <v>0</v>
      </c>
      <c r="AJ41" s="80">
        <f t="shared" si="7"/>
        <v>0</v>
      </c>
      <c r="AK41" s="80">
        <v>0</v>
      </c>
      <c r="AL41" s="80">
        <v>0</v>
      </c>
      <c r="AM41" s="80">
        <v>0</v>
      </c>
      <c r="AN41" s="80">
        <v>0</v>
      </c>
      <c r="AO41" s="37">
        <f t="shared" si="65"/>
        <v>0</v>
      </c>
      <c r="AP41" s="37">
        <v>0</v>
      </c>
      <c r="AQ41" s="37">
        <v>0</v>
      </c>
      <c r="AR41" s="37">
        <v>0</v>
      </c>
      <c r="AS41" s="37">
        <v>0</v>
      </c>
      <c r="AT41" s="37" t="s">
        <v>97</v>
      </c>
      <c r="AU41" s="37" t="s">
        <v>97</v>
      </c>
      <c r="AV41" s="37" t="s">
        <v>97</v>
      </c>
      <c r="AW41" s="37" t="s">
        <v>97</v>
      </c>
      <c r="AX41" s="37" t="s">
        <v>97</v>
      </c>
      <c r="AY41" s="37" t="s">
        <v>97</v>
      </c>
      <c r="AZ41" s="37" t="s">
        <v>97</v>
      </c>
      <c r="BA41" s="37" t="s">
        <v>97</v>
      </c>
      <c r="BB41" s="37" t="s">
        <v>97</v>
      </c>
      <c r="BC41" s="37" t="s">
        <v>97</v>
      </c>
    </row>
    <row r="42" spans="1:55" ht="48.75" customHeight="1" x14ac:dyDescent="0.25">
      <c r="A42" s="63" t="s">
        <v>49</v>
      </c>
      <c r="B42" s="22" t="s">
        <v>124</v>
      </c>
      <c r="C42" s="23" t="s">
        <v>103</v>
      </c>
      <c r="D42" s="78">
        <v>0</v>
      </c>
      <c r="E42" s="76">
        <f t="shared" si="0"/>
        <v>0</v>
      </c>
      <c r="F42" s="76">
        <f t="shared" si="1"/>
        <v>0</v>
      </c>
      <c r="G42" s="76">
        <f t="shared" si="2"/>
        <v>0</v>
      </c>
      <c r="H42" s="76">
        <f t="shared" si="3"/>
        <v>0</v>
      </c>
      <c r="I42" s="76">
        <f t="shared" si="4"/>
        <v>0</v>
      </c>
      <c r="J42" s="76">
        <f t="shared" si="20"/>
        <v>0</v>
      </c>
      <c r="K42" s="76">
        <v>0</v>
      </c>
      <c r="L42" s="76">
        <v>0</v>
      </c>
      <c r="M42" s="76">
        <v>0</v>
      </c>
      <c r="N42" s="76">
        <v>0</v>
      </c>
      <c r="O42" s="76">
        <v>0</v>
      </c>
      <c r="P42" s="76">
        <f t="shared" ref="P42:P43" si="66">Q42+R42+S42</f>
        <v>0</v>
      </c>
      <c r="Q42" s="76">
        <v>0</v>
      </c>
      <c r="R42" s="76">
        <v>0</v>
      </c>
      <c r="S42" s="76">
        <v>0</v>
      </c>
      <c r="T42" s="36" t="s">
        <v>97</v>
      </c>
      <c r="U42" s="36" t="s">
        <v>97</v>
      </c>
      <c r="V42" s="36" t="s">
        <v>97</v>
      </c>
      <c r="W42" s="36" t="s">
        <v>97</v>
      </c>
      <c r="X42" s="36" t="s">
        <v>97</v>
      </c>
      <c r="Y42" s="36" t="s">
        <v>97</v>
      </c>
      <c r="Z42" s="36" t="s">
        <v>97</v>
      </c>
      <c r="AA42" s="36" t="s">
        <v>97</v>
      </c>
      <c r="AB42" s="36" t="s">
        <v>97</v>
      </c>
      <c r="AC42" s="36" t="s">
        <v>97</v>
      </c>
      <c r="AD42" s="76">
        <v>0</v>
      </c>
      <c r="AE42" s="76">
        <f t="shared" si="11"/>
        <v>0</v>
      </c>
      <c r="AF42" s="76">
        <f t="shared" si="12"/>
        <v>0</v>
      </c>
      <c r="AG42" s="76">
        <f t="shared" si="13"/>
        <v>0</v>
      </c>
      <c r="AH42" s="76">
        <f t="shared" si="14"/>
        <v>0</v>
      </c>
      <c r="AI42" s="76">
        <f t="shared" si="15"/>
        <v>0</v>
      </c>
      <c r="AJ42" s="76">
        <v>0</v>
      </c>
      <c r="AK42" s="76">
        <v>0</v>
      </c>
      <c r="AL42" s="76">
        <v>0</v>
      </c>
      <c r="AM42" s="76">
        <v>0</v>
      </c>
      <c r="AN42" s="76">
        <v>0</v>
      </c>
      <c r="AO42" s="76">
        <v>0</v>
      </c>
      <c r="AP42" s="76">
        <f t="shared" ref="AP42:AP43" si="67">AQ42+AR42+AS42</f>
        <v>0</v>
      </c>
      <c r="AQ42" s="76">
        <v>0</v>
      </c>
      <c r="AR42" s="76">
        <v>0</v>
      </c>
      <c r="AS42" s="76">
        <v>0</v>
      </c>
      <c r="AT42" s="36" t="s">
        <v>97</v>
      </c>
      <c r="AU42" s="36" t="s">
        <v>97</v>
      </c>
      <c r="AV42" s="36" t="s">
        <v>97</v>
      </c>
      <c r="AW42" s="36" t="s">
        <v>97</v>
      </c>
      <c r="AX42" s="36" t="s">
        <v>97</v>
      </c>
      <c r="AY42" s="36" t="s">
        <v>97</v>
      </c>
      <c r="AZ42" s="36" t="s">
        <v>97</v>
      </c>
      <c r="BA42" s="36" t="s">
        <v>97</v>
      </c>
      <c r="BB42" s="36" t="s">
        <v>97</v>
      </c>
      <c r="BC42" s="36" t="s">
        <v>97</v>
      </c>
    </row>
    <row r="43" spans="1:55" ht="44.25" customHeight="1" x14ac:dyDescent="0.25">
      <c r="A43" s="63" t="s">
        <v>49</v>
      </c>
      <c r="B43" s="22" t="s">
        <v>125</v>
      </c>
      <c r="C43" s="23" t="s">
        <v>103</v>
      </c>
      <c r="D43" s="78">
        <v>0</v>
      </c>
      <c r="E43" s="76">
        <f t="shared" si="0"/>
        <v>0</v>
      </c>
      <c r="F43" s="76">
        <f t="shared" si="1"/>
        <v>0</v>
      </c>
      <c r="G43" s="76">
        <f t="shared" si="2"/>
        <v>0</v>
      </c>
      <c r="H43" s="76">
        <f t="shared" si="3"/>
        <v>0</v>
      </c>
      <c r="I43" s="76">
        <f t="shared" si="4"/>
        <v>0</v>
      </c>
      <c r="J43" s="76">
        <f t="shared" si="20"/>
        <v>0</v>
      </c>
      <c r="K43" s="76">
        <v>0</v>
      </c>
      <c r="L43" s="76">
        <v>0</v>
      </c>
      <c r="M43" s="76">
        <v>0</v>
      </c>
      <c r="N43" s="76">
        <v>0</v>
      </c>
      <c r="O43" s="76">
        <v>0</v>
      </c>
      <c r="P43" s="76">
        <f t="shared" si="66"/>
        <v>0</v>
      </c>
      <c r="Q43" s="76">
        <v>0</v>
      </c>
      <c r="R43" s="76">
        <v>0</v>
      </c>
      <c r="S43" s="76">
        <v>0</v>
      </c>
      <c r="T43" s="36" t="s">
        <v>97</v>
      </c>
      <c r="U43" s="36" t="s">
        <v>97</v>
      </c>
      <c r="V43" s="36" t="s">
        <v>97</v>
      </c>
      <c r="W43" s="36" t="s">
        <v>97</v>
      </c>
      <c r="X43" s="36" t="s">
        <v>97</v>
      </c>
      <c r="Y43" s="36" t="s">
        <v>97</v>
      </c>
      <c r="Z43" s="36" t="s">
        <v>97</v>
      </c>
      <c r="AA43" s="36" t="s">
        <v>97</v>
      </c>
      <c r="AB43" s="36" t="s">
        <v>97</v>
      </c>
      <c r="AC43" s="36" t="s">
        <v>97</v>
      </c>
      <c r="AD43" s="76">
        <v>0</v>
      </c>
      <c r="AE43" s="76">
        <f t="shared" si="11"/>
        <v>0</v>
      </c>
      <c r="AF43" s="76">
        <f t="shared" si="12"/>
        <v>0</v>
      </c>
      <c r="AG43" s="76">
        <f t="shared" si="13"/>
        <v>0</v>
      </c>
      <c r="AH43" s="76">
        <f t="shared" si="14"/>
        <v>0</v>
      </c>
      <c r="AI43" s="76">
        <f t="shared" si="15"/>
        <v>0</v>
      </c>
      <c r="AJ43" s="76">
        <v>0</v>
      </c>
      <c r="AK43" s="76">
        <v>0</v>
      </c>
      <c r="AL43" s="76">
        <v>0</v>
      </c>
      <c r="AM43" s="76">
        <v>0</v>
      </c>
      <c r="AN43" s="76">
        <v>0</v>
      </c>
      <c r="AO43" s="76">
        <v>0</v>
      </c>
      <c r="AP43" s="76">
        <f t="shared" si="67"/>
        <v>0</v>
      </c>
      <c r="AQ43" s="76">
        <v>0</v>
      </c>
      <c r="AR43" s="76">
        <v>0</v>
      </c>
      <c r="AS43" s="76">
        <v>0</v>
      </c>
      <c r="AT43" s="36" t="s">
        <v>97</v>
      </c>
      <c r="AU43" s="36" t="s">
        <v>97</v>
      </c>
      <c r="AV43" s="36" t="s">
        <v>97</v>
      </c>
      <c r="AW43" s="36" t="s">
        <v>97</v>
      </c>
      <c r="AX43" s="36" t="s">
        <v>97</v>
      </c>
      <c r="AY43" s="36" t="s">
        <v>97</v>
      </c>
      <c r="AZ43" s="36" t="s">
        <v>97</v>
      </c>
      <c r="BA43" s="36" t="s">
        <v>97</v>
      </c>
      <c r="BB43" s="36" t="s">
        <v>97</v>
      </c>
      <c r="BC43" s="36" t="s">
        <v>97</v>
      </c>
    </row>
    <row r="44" spans="1:55" ht="35.25" customHeight="1" x14ac:dyDescent="0.25">
      <c r="A44" s="62" t="s">
        <v>50</v>
      </c>
      <c r="B44" s="20" t="s">
        <v>126</v>
      </c>
      <c r="C44" s="21" t="s">
        <v>103</v>
      </c>
      <c r="D44" s="78">
        <v>0</v>
      </c>
      <c r="E44" s="76">
        <f t="shared" si="0"/>
        <v>14.785680912</v>
      </c>
      <c r="F44" s="76">
        <f t="shared" si="1"/>
        <v>0.14048486400000001</v>
      </c>
      <c r="G44" s="76">
        <f t="shared" si="2"/>
        <v>10.840460112000002</v>
      </c>
      <c r="H44" s="76">
        <f t="shared" si="3"/>
        <v>3.8047359360000002</v>
      </c>
      <c r="I44" s="76">
        <f t="shared" si="4"/>
        <v>0</v>
      </c>
      <c r="J44" s="76">
        <f t="shared" si="20"/>
        <v>1.7613848519999999</v>
      </c>
      <c r="K44" s="76">
        <v>2.5918800000000002E-2</v>
      </c>
      <c r="L44" s="76">
        <v>1.492275684</v>
      </c>
      <c r="M44" s="76">
        <v>0.24319036800000002</v>
      </c>
      <c r="N44" s="76">
        <f>SUM(N45:N51)</f>
        <v>0</v>
      </c>
      <c r="O44" s="76">
        <f>SUM(O45:O62)</f>
        <v>13.024296059999999</v>
      </c>
      <c r="P44" s="76">
        <f t="shared" ref="P44:S44" si="68">SUM(P45:P62)</f>
        <v>0.11456606400000001</v>
      </c>
      <c r="Q44" s="76">
        <f t="shared" si="68"/>
        <v>9.3481844280000015</v>
      </c>
      <c r="R44" s="76">
        <f t="shared" si="68"/>
        <v>3.5615455680000001</v>
      </c>
      <c r="S44" s="76">
        <f t="shared" si="68"/>
        <v>0</v>
      </c>
      <c r="T44" s="36" t="s">
        <v>97</v>
      </c>
      <c r="U44" s="36" t="s">
        <v>97</v>
      </c>
      <c r="V44" s="36" t="s">
        <v>97</v>
      </c>
      <c r="W44" s="36" t="s">
        <v>97</v>
      </c>
      <c r="X44" s="36" t="s">
        <v>97</v>
      </c>
      <c r="Y44" s="36" t="s">
        <v>97</v>
      </c>
      <c r="Z44" s="36" t="s">
        <v>97</v>
      </c>
      <c r="AA44" s="36" t="s">
        <v>97</v>
      </c>
      <c r="AB44" s="36" t="s">
        <v>97</v>
      </c>
      <c r="AC44" s="36" t="s">
        <v>97</v>
      </c>
      <c r="AD44" s="89">
        <f t="shared" ref="AD44" si="69">SUM(AD45:AD51)</f>
        <v>0</v>
      </c>
      <c r="AE44" s="76">
        <f t="shared" si="11"/>
        <v>11.19264536</v>
      </c>
      <c r="AF44" s="76">
        <f t="shared" si="12"/>
        <v>0.16311555</v>
      </c>
      <c r="AG44" s="76">
        <f t="shared" si="13"/>
        <v>7.8589165300000001</v>
      </c>
      <c r="AH44" s="76">
        <f t="shared" si="14"/>
        <v>3.1706132800000004</v>
      </c>
      <c r="AI44" s="76">
        <f t="shared" si="15"/>
        <v>0</v>
      </c>
      <c r="AJ44" s="89">
        <f t="shared" ref="AJ44" si="70">SUM(AJ45:AJ51)</f>
        <v>1.01383198</v>
      </c>
      <c r="AK44" s="89">
        <f t="shared" ref="AK44" si="71">SUM(AK45:AK51)</f>
        <v>6.7178810000000005E-2</v>
      </c>
      <c r="AL44" s="89">
        <f t="shared" ref="AL44" si="72">SUM(AL45:AL51)</f>
        <v>0.74399452999999993</v>
      </c>
      <c r="AM44" s="89">
        <f t="shared" ref="AM44" si="73">SUM(AM45:AM51)</f>
        <v>0.20265864000000003</v>
      </c>
      <c r="AN44" s="89">
        <f t="shared" ref="AN44" si="74">SUM(AN45:AN51)</f>
        <v>0</v>
      </c>
      <c r="AO44" s="89">
        <f>SUM(AO45:AO62)</f>
        <v>10.178813379999999</v>
      </c>
      <c r="AP44" s="89">
        <f t="shared" ref="AP44:AS44" si="75">SUM(AP45:AP62)</f>
        <v>9.5936740000000006E-2</v>
      </c>
      <c r="AQ44" s="89">
        <f t="shared" si="75"/>
        <v>7.114922</v>
      </c>
      <c r="AR44" s="89">
        <f t="shared" si="75"/>
        <v>2.9679546400000003</v>
      </c>
      <c r="AS44" s="89">
        <f t="shared" si="75"/>
        <v>0</v>
      </c>
      <c r="AT44" s="36" t="s">
        <v>97</v>
      </c>
      <c r="AU44" s="36" t="s">
        <v>97</v>
      </c>
      <c r="AV44" s="36" t="s">
        <v>97</v>
      </c>
      <c r="AW44" s="36" t="s">
        <v>97</v>
      </c>
      <c r="AX44" s="36" t="s">
        <v>97</v>
      </c>
      <c r="AY44" s="36" t="s">
        <v>97</v>
      </c>
      <c r="AZ44" s="36" t="s">
        <v>97</v>
      </c>
      <c r="BA44" s="36" t="s">
        <v>97</v>
      </c>
      <c r="BB44" s="36" t="s">
        <v>97</v>
      </c>
      <c r="BC44" s="36" t="s">
        <v>97</v>
      </c>
    </row>
    <row r="45" spans="1:55" ht="53.25" customHeight="1" x14ac:dyDescent="0.25">
      <c r="A45" s="64" t="s">
        <v>50</v>
      </c>
      <c r="B45" s="35" t="s">
        <v>497</v>
      </c>
      <c r="C45" s="32" t="s">
        <v>498</v>
      </c>
      <c r="D45" s="79">
        <v>0</v>
      </c>
      <c r="E45" s="80">
        <f t="shared" si="0"/>
        <v>-1.56E-3</v>
      </c>
      <c r="F45" s="80">
        <f t="shared" si="1"/>
        <v>-1.56E-3</v>
      </c>
      <c r="G45" s="80">
        <f t="shared" si="2"/>
        <v>0</v>
      </c>
      <c r="H45" s="80">
        <f t="shared" si="3"/>
        <v>0</v>
      </c>
      <c r="I45" s="80">
        <f t="shared" si="4"/>
        <v>0</v>
      </c>
      <c r="J45" s="80">
        <f t="shared" si="20"/>
        <v>-1.56E-3</v>
      </c>
      <c r="K45" s="80">
        <v>-1.56E-3</v>
      </c>
      <c r="L45" s="80">
        <v>0</v>
      </c>
      <c r="M45" s="80">
        <v>0</v>
      </c>
      <c r="N45" s="80">
        <v>0</v>
      </c>
      <c r="O45" s="80">
        <f>P45+Q45+R45+S45</f>
        <v>0</v>
      </c>
      <c r="P45" s="80">
        <v>0</v>
      </c>
      <c r="Q45" s="80">
        <v>0</v>
      </c>
      <c r="R45" s="80">
        <v>0</v>
      </c>
      <c r="S45" s="80">
        <v>0</v>
      </c>
      <c r="T45" s="37" t="s">
        <v>97</v>
      </c>
      <c r="U45" s="37" t="s">
        <v>97</v>
      </c>
      <c r="V45" s="37" t="s">
        <v>97</v>
      </c>
      <c r="W45" s="37" t="s">
        <v>97</v>
      </c>
      <c r="X45" s="37" t="s">
        <v>97</v>
      </c>
      <c r="Y45" s="37" t="s">
        <v>97</v>
      </c>
      <c r="Z45" s="37" t="s">
        <v>97</v>
      </c>
      <c r="AA45" s="37" t="s">
        <v>97</v>
      </c>
      <c r="AB45" s="37" t="s">
        <v>97</v>
      </c>
      <c r="AC45" s="37" t="s">
        <v>97</v>
      </c>
      <c r="AD45" s="80">
        <v>0</v>
      </c>
      <c r="AE45" s="80">
        <f t="shared" si="11"/>
        <v>0</v>
      </c>
      <c r="AF45" s="80">
        <f t="shared" si="12"/>
        <v>0</v>
      </c>
      <c r="AG45" s="80">
        <f t="shared" si="13"/>
        <v>0</v>
      </c>
      <c r="AH45" s="80">
        <f t="shared" si="14"/>
        <v>0</v>
      </c>
      <c r="AI45" s="80">
        <f t="shared" si="15"/>
        <v>0</v>
      </c>
      <c r="AJ45" s="80">
        <f t="shared" si="7"/>
        <v>0</v>
      </c>
      <c r="AK45" s="80">
        <v>0</v>
      </c>
      <c r="AL45" s="80">
        <v>0</v>
      </c>
      <c r="AM45" s="80">
        <v>0</v>
      </c>
      <c r="AN45" s="80">
        <v>0</v>
      </c>
      <c r="AO45" s="37">
        <f>AP45+AQ45+AR45+AS45</f>
        <v>0</v>
      </c>
      <c r="AP45" s="37">
        <v>0</v>
      </c>
      <c r="AQ45" s="37">
        <v>0</v>
      </c>
      <c r="AR45" s="37">
        <v>0</v>
      </c>
      <c r="AS45" s="37">
        <v>0</v>
      </c>
      <c r="AT45" s="37" t="s">
        <v>97</v>
      </c>
      <c r="AU45" s="37" t="s">
        <v>97</v>
      </c>
      <c r="AV45" s="37" t="s">
        <v>97</v>
      </c>
      <c r="AW45" s="37" t="s">
        <v>97</v>
      </c>
      <c r="AX45" s="37" t="s">
        <v>97</v>
      </c>
      <c r="AY45" s="37" t="s">
        <v>97</v>
      </c>
      <c r="AZ45" s="37" t="s">
        <v>97</v>
      </c>
      <c r="BA45" s="37" t="s">
        <v>97</v>
      </c>
      <c r="BB45" s="37" t="s">
        <v>97</v>
      </c>
      <c r="BC45" s="37" t="s">
        <v>97</v>
      </c>
    </row>
    <row r="46" spans="1:55" ht="53.25" customHeight="1" x14ac:dyDescent="0.25">
      <c r="A46" s="64" t="s">
        <v>50</v>
      </c>
      <c r="B46" s="35" t="s">
        <v>499</v>
      </c>
      <c r="C46" s="32" t="s">
        <v>500</v>
      </c>
      <c r="D46" s="79">
        <v>0</v>
      </c>
      <c r="E46" s="80">
        <f t="shared" si="0"/>
        <v>11.206508784</v>
      </c>
      <c r="F46" s="80">
        <f t="shared" si="1"/>
        <v>0</v>
      </c>
      <c r="G46" s="80">
        <f t="shared" si="2"/>
        <v>7.9144738079999994</v>
      </c>
      <c r="H46" s="80">
        <f t="shared" si="3"/>
        <v>3.2920349760000001</v>
      </c>
      <c r="I46" s="80">
        <f t="shared" si="4"/>
        <v>0</v>
      </c>
      <c r="J46" s="80">
        <f t="shared" si="20"/>
        <v>0.17834620799999998</v>
      </c>
      <c r="K46" s="80">
        <v>0</v>
      </c>
      <c r="L46" s="80">
        <v>0.17834620799999998</v>
      </c>
      <c r="M46" s="80">
        <v>0</v>
      </c>
      <c r="N46" s="80">
        <v>0</v>
      </c>
      <c r="O46" s="80">
        <f t="shared" ref="O46:O62" si="76">P46+Q46+R46+S46</f>
        <v>11.028162576</v>
      </c>
      <c r="P46" s="80">
        <v>0</v>
      </c>
      <c r="Q46" s="80">
        <f>6446773/1000000*1.2</f>
        <v>7.7361275999999997</v>
      </c>
      <c r="R46" s="80">
        <f>2743362.48/1000000*1.2</f>
        <v>3.2920349760000001</v>
      </c>
      <c r="S46" s="80">
        <v>0</v>
      </c>
      <c r="T46" s="37" t="s">
        <v>97</v>
      </c>
      <c r="U46" s="37" t="s">
        <v>97</v>
      </c>
      <c r="V46" s="37" t="s">
        <v>97</v>
      </c>
      <c r="W46" s="37" t="s">
        <v>97</v>
      </c>
      <c r="X46" s="37" t="s">
        <v>97</v>
      </c>
      <c r="Y46" s="37" t="s">
        <v>97</v>
      </c>
      <c r="Z46" s="37" t="s">
        <v>97</v>
      </c>
      <c r="AA46" s="37" t="s">
        <v>97</v>
      </c>
      <c r="AB46" s="37" t="s">
        <v>97</v>
      </c>
      <c r="AC46" s="37" t="s">
        <v>97</v>
      </c>
      <c r="AD46" s="80">
        <v>0</v>
      </c>
      <c r="AE46" s="80">
        <f t="shared" si="11"/>
        <v>9.7795455699999998</v>
      </c>
      <c r="AF46" s="80">
        <f t="shared" si="12"/>
        <v>7.6890380000000008E-2</v>
      </c>
      <c r="AG46" s="80">
        <f t="shared" si="13"/>
        <v>6.9592927099999997</v>
      </c>
      <c r="AH46" s="80">
        <f t="shared" si="14"/>
        <v>2.74336248</v>
      </c>
      <c r="AI46" s="80">
        <f t="shared" si="15"/>
        <v>0</v>
      </c>
      <c r="AJ46" s="80">
        <f t="shared" si="7"/>
        <v>0</v>
      </c>
      <c r="AK46" s="80">
        <v>0</v>
      </c>
      <c r="AL46" s="80">
        <v>0</v>
      </c>
      <c r="AM46" s="80">
        <v>0</v>
      </c>
      <c r="AN46" s="80">
        <v>0</v>
      </c>
      <c r="AO46" s="37">
        <f t="shared" ref="AO46:AO62" si="77">AP46+AQ46+AR46+AS46</f>
        <v>9.7795455699999998</v>
      </c>
      <c r="AP46" s="37">
        <f>76890.38/1000000</f>
        <v>7.6890380000000008E-2</v>
      </c>
      <c r="AQ46" s="37">
        <f>6959292.71/1000000</f>
        <v>6.9592927099999997</v>
      </c>
      <c r="AR46" s="37">
        <f>2743362.48/1000000</f>
        <v>2.74336248</v>
      </c>
      <c r="AS46" s="37">
        <v>0</v>
      </c>
      <c r="AT46" s="37" t="s">
        <v>97</v>
      </c>
      <c r="AU46" s="37" t="s">
        <v>97</v>
      </c>
      <c r="AV46" s="37" t="s">
        <v>97</v>
      </c>
      <c r="AW46" s="37" t="s">
        <v>97</v>
      </c>
      <c r="AX46" s="37" t="s">
        <v>97</v>
      </c>
      <c r="AY46" s="37" t="s">
        <v>97</v>
      </c>
      <c r="AZ46" s="37" t="s">
        <v>97</v>
      </c>
      <c r="BA46" s="37" t="s">
        <v>97</v>
      </c>
      <c r="BB46" s="37" t="s">
        <v>97</v>
      </c>
      <c r="BC46" s="37" t="s">
        <v>97</v>
      </c>
    </row>
    <row r="47" spans="1:55" ht="53.25" customHeight="1" x14ac:dyDescent="0.25">
      <c r="A47" s="64" t="s">
        <v>50</v>
      </c>
      <c r="B47" s="35" t="s">
        <v>501</v>
      </c>
      <c r="C47" s="32" t="s">
        <v>502</v>
      </c>
      <c r="D47" s="79">
        <v>0</v>
      </c>
      <c r="E47" s="80">
        <f t="shared" si="0"/>
        <v>1.0689042600000001</v>
      </c>
      <c r="F47" s="80">
        <f t="shared" si="1"/>
        <v>0</v>
      </c>
      <c r="G47" s="80">
        <f t="shared" si="2"/>
        <v>0.84369971999999993</v>
      </c>
      <c r="H47" s="80">
        <f t="shared" si="3"/>
        <v>0.22520454000000001</v>
      </c>
      <c r="I47" s="80">
        <f t="shared" si="4"/>
        <v>0</v>
      </c>
      <c r="J47" s="80">
        <f t="shared" si="20"/>
        <v>1.0689042600000001</v>
      </c>
      <c r="K47" s="80">
        <v>0</v>
      </c>
      <c r="L47" s="80">
        <v>0.84369971999999993</v>
      </c>
      <c r="M47" s="80">
        <v>0.22520454000000001</v>
      </c>
      <c r="N47" s="80">
        <v>0</v>
      </c>
      <c r="O47" s="80">
        <f t="shared" si="76"/>
        <v>0</v>
      </c>
      <c r="P47" s="80">
        <v>0</v>
      </c>
      <c r="Q47" s="80">
        <v>0</v>
      </c>
      <c r="R47" s="80">
        <v>0</v>
      </c>
      <c r="S47" s="80">
        <v>0</v>
      </c>
      <c r="T47" s="37" t="s">
        <v>97</v>
      </c>
      <c r="U47" s="37" t="s">
        <v>97</v>
      </c>
      <c r="V47" s="37" t="s">
        <v>97</v>
      </c>
      <c r="W47" s="37" t="s">
        <v>97</v>
      </c>
      <c r="X47" s="37" t="s">
        <v>97</v>
      </c>
      <c r="Y47" s="37" t="s">
        <v>97</v>
      </c>
      <c r="Z47" s="37" t="s">
        <v>97</v>
      </c>
      <c r="AA47" s="37" t="s">
        <v>97</v>
      </c>
      <c r="AB47" s="37" t="s">
        <v>97</v>
      </c>
      <c r="AC47" s="37" t="s">
        <v>97</v>
      </c>
      <c r="AD47" s="80">
        <v>0</v>
      </c>
      <c r="AE47" s="80">
        <f t="shared" si="11"/>
        <v>0.95793236000000004</v>
      </c>
      <c r="AF47" s="80">
        <f t="shared" si="12"/>
        <v>6.7178810000000005E-2</v>
      </c>
      <c r="AG47" s="80">
        <f t="shared" si="13"/>
        <v>0.70308309999999996</v>
      </c>
      <c r="AH47" s="80">
        <f t="shared" si="14"/>
        <v>0.18767045000000002</v>
      </c>
      <c r="AI47" s="80">
        <f t="shared" si="15"/>
        <v>0</v>
      </c>
      <c r="AJ47" s="80">
        <f t="shared" si="7"/>
        <v>0.95793236000000004</v>
      </c>
      <c r="AK47" s="80">
        <v>6.7178810000000005E-2</v>
      </c>
      <c r="AL47" s="80">
        <v>0.70308309999999996</v>
      </c>
      <c r="AM47" s="80">
        <v>0.18767045000000002</v>
      </c>
      <c r="AN47" s="80">
        <v>0</v>
      </c>
      <c r="AO47" s="37">
        <f t="shared" si="77"/>
        <v>0</v>
      </c>
      <c r="AP47" s="37">
        <v>0</v>
      </c>
      <c r="AQ47" s="37">
        <v>0</v>
      </c>
      <c r="AR47" s="37">
        <v>0</v>
      </c>
      <c r="AS47" s="37">
        <v>0</v>
      </c>
      <c r="AT47" s="37" t="s">
        <v>97</v>
      </c>
      <c r="AU47" s="37" t="s">
        <v>97</v>
      </c>
      <c r="AV47" s="37" t="s">
        <v>97</v>
      </c>
      <c r="AW47" s="37" t="s">
        <v>97</v>
      </c>
      <c r="AX47" s="37" t="s">
        <v>97</v>
      </c>
      <c r="AY47" s="37" t="s">
        <v>97</v>
      </c>
      <c r="AZ47" s="37" t="s">
        <v>97</v>
      </c>
      <c r="BA47" s="37" t="s">
        <v>97</v>
      </c>
      <c r="BB47" s="37" t="s">
        <v>97</v>
      </c>
      <c r="BC47" s="37" t="s">
        <v>97</v>
      </c>
    </row>
    <row r="48" spans="1:55" ht="53.25" customHeight="1" x14ac:dyDescent="0.25">
      <c r="A48" s="64" t="s">
        <v>50</v>
      </c>
      <c r="B48" s="35" t="s">
        <v>503</v>
      </c>
      <c r="C48" s="32" t="s">
        <v>504</v>
      </c>
      <c r="D48" s="79">
        <v>0</v>
      </c>
      <c r="E48" s="80">
        <f t="shared" si="0"/>
        <v>6.7079544000000005E-2</v>
      </c>
      <c r="F48" s="80">
        <f t="shared" si="1"/>
        <v>0</v>
      </c>
      <c r="G48" s="80">
        <f t="shared" si="2"/>
        <v>4.9093716000000003E-2</v>
      </c>
      <c r="H48" s="80">
        <f t="shared" si="3"/>
        <v>1.7985828000000002E-2</v>
      </c>
      <c r="I48" s="80">
        <f t="shared" si="4"/>
        <v>0</v>
      </c>
      <c r="J48" s="80">
        <f t="shared" si="20"/>
        <v>6.7079544000000005E-2</v>
      </c>
      <c r="K48" s="80">
        <v>0</v>
      </c>
      <c r="L48" s="80">
        <v>4.9093716000000003E-2</v>
      </c>
      <c r="M48" s="80">
        <v>1.7985828000000002E-2</v>
      </c>
      <c r="N48" s="80">
        <v>0</v>
      </c>
      <c r="O48" s="80">
        <f t="shared" si="76"/>
        <v>0</v>
      </c>
      <c r="P48" s="80">
        <v>0</v>
      </c>
      <c r="Q48" s="80">
        <v>0</v>
      </c>
      <c r="R48" s="80">
        <v>0</v>
      </c>
      <c r="S48" s="80">
        <v>0</v>
      </c>
      <c r="T48" s="37" t="s">
        <v>97</v>
      </c>
      <c r="U48" s="37" t="s">
        <v>97</v>
      </c>
      <c r="V48" s="37" t="s">
        <v>97</v>
      </c>
      <c r="W48" s="37" t="s">
        <v>97</v>
      </c>
      <c r="X48" s="37" t="s">
        <v>97</v>
      </c>
      <c r="Y48" s="37" t="s">
        <v>97</v>
      </c>
      <c r="Z48" s="37" t="s">
        <v>97</v>
      </c>
      <c r="AA48" s="37" t="s">
        <v>97</v>
      </c>
      <c r="AB48" s="37" t="s">
        <v>97</v>
      </c>
      <c r="AC48" s="37" t="s">
        <v>97</v>
      </c>
      <c r="AD48" s="80">
        <v>0</v>
      </c>
      <c r="AE48" s="80">
        <f t="shared" si="11"/>
        <v>5.5899620000000011E-2</v>
      </c>
      <c r="AF48" s="80">
        <f t="shared" si="12"/>
        <v>0</v>
      </c>
      <c r="AG48" s="80">
        <f t="shared" si="13"/>
        <v>4.0911430000000006E-2</v>
      </c>
      <c r="AH48" s="80">
        <f t="shared" si="14"/>
        <v>1.4988190000000002E-2</v>
      </c>
      <c r="AI48" s="80">
        <f t="shared" si="15"/>
        <v>0</v>
      </c>
      <c r="AJ48" s="80">
        <f t="shared" si="7"/>
        <v>5.5899620000000011E-2</v>
      </c>
      <c r="AK48" s="80">
        <v>0</v>
      </c>
      <c r="AL48" s="80">
        <v>4.0911430000000006E-2</v>
      </c>
      <c r="AM48" s="80">
        <v>1.4988190000000002E-2</v>
      </c>
      <c r="AN48" s="80">
        <v>0</v>
      </c>
      <c r="AO48" s="37">
        <f t="shared" si="77"/>
        <v>0</v>
      </c>
      <c r="AP48" s="37">
        <v>0</v>
      </c>
      <c r="AQ48" s="37">
        <v>0</v>
      </c>
      <c r="AR48" s="37">
        <v>0</v>
      </c>
      <c r="AS48" s="37">
        <v>0</v>
      </c>
      <c r="AT48" s="37" t="s">
        <v>97</v>
      </c>
      <c r="AU48" s="37" t="s">
        <v>97</v>
      </c>
      <c r="AV48" s="37" t="s">
        <v>97</v>
      </c>
      <c r="AW48" s="37" t="s">
        <v>97</v>
      </c>
      <c r="AX48" s="37" t="s">
        <v>97</v>
      </c>
      <c r="AY48" s="37" t="s">
        <v>97</v>
      </c>
      <c r="AZ48" s="37" t="s">
        <v>97</v>
      </c>
      <c r="BA48" s="37" t="s">
        <v>97</v>
      </c>
      <c r="BB48" s="37" t="s">
        <v>97</v>
      </c>
      <c r="BC48" s="37" t="s">
        <v>97</v>
      </c>
    </row>
    <row r="49" spans="1:55" ht="53.25" customHeight="1" x14ac:dyDescent="0.25">
      <c r="A49" s="64" t="s">
        <v>50</v>
      </c>
      <c r="B49" s="35" t="s">
        <v>505</v>
      </c>
      <c r="C49" s="32" t="s">
        <v>506</v>
      </c>
      <c r="D49" s="79">
        <v>0</v>
      </c>
      <c r="E49" s="80">
        <f t="shared" si="0"/>
        <v>7.6783331999999996E-2</v>
      </c>
      <c r="F49" s="80">
        <f t="shared" si="1"/>
        <v>2.3860032E-2</v>
      </c>
      <c r="G49" s="80">
        <f t="shared" si="2"/>
        <v>5.2923299999999993E-2</v>
      </c>
      <c r="H49" s="80">
        <f t="shared" si="3"/>
        <v>0</v>
      </c>
      <c r="I49" s="80">
        <f t="shared" si="4"/>
        <v>0</v>
      </c>
      <c r="J49" s="80">
        <f t="shared" si="20"/>
        <v>4.5197736000000002E-2</v>
      </c>
      <c r="K49" s="80">
        <v>2.1478799999999999E-2</v>
      </c>
      <c r="L49" s="80">
        <v>2.3718935999999999E-2</v>
      </c>
      <c r="M49" s="80">
        <v>0</v>
      </c>
      <c r="N49" s="80">
        <v>0</v>
      </c>
      <c r="O49" s="80">
        <f t="shared" si="76"/>
        <v>3.1585595999999994E-2</v>
      </c>
      <c r="P49" s="80">
        <f>1984.36/1000000*1.2</f>
        <v>2.3812320000000001E-3</v>
      </c>
      <c r="Q49" s="80">
        <f>24336.97/1000000*1.2</f>
        <v>2.9204363999999997E-2</v>
      </c>
      <c r="R49" s="80">
        <v>0</v>
      </c>
      <c r="S49" s="80">
        <v>0</v>
      </c>
      <c r="T49" s="37" t="s">
        <v>97</v>
      </c>
      <c r="U49" s="37" t="s">
        <v>97</v>
      </c>
      <c r="V49" s="37" t="s">
        <v>97</v>
      </c>
      <c r="W49" s="37" t="s">
        <v>97</v>
      </c>
      <c r="X49" s="37" t="s">
        <v>97</v>
      </c>
      <c r="Y49" s="37" t="s">
        <v>97</v>
      </c>
      <c r="Z49" s="37" t="s">
        <v>97</v>
      </c>
      <c r="AA49" s="37" t="s">
        <v>97</v>
      </c>
      <c r="AB49" s="37" t="s">
        <v>97</v>
      </c>
      <c r="AC49" s="37" t="s">
        <v>97</v>
      </c>
      <c r="AD49" s="80">
        <v>0</v>
      </c>
      <c r="AE49" s="80">
        <f t="shared" si="11"/>
        <v>0</v>
      </c>
      <c r="AF49" s="80">
        <f t="shared" si="12"/>
        <v>0</v>
      </c>
      <c r="AG49" s="80">
        <f t="shared" si="13"/>
        <v>0</v>
      </c>
      <c r="AH49" s="80">
        <f t="shared" si="14"/>
        <v>0</v>
      </c>
      <c r="AI49" s="80">
        <f t="shared" si="15"/>
        <v>0</v>
      </c>
      <c r="AJ49" s="80">
        <f t="shared" si="7"/>
        <v>0</v>
      </c>
      <c r="AK49" s="80">
        <v>0</v>
      </c>
      <c r="AL49" s="80">
        <v>0</v>
      </c>
      <c r="AM49" s="80">
        <v>0</v>
      </c>
      <c r="AN49" s="80">
        <v>0</v>
      </c>
      <c r="AO49" s="37">
        <f t="shared" si="77"/>
        <v>0</v>
      </c>
      <c r="AP49" s="37">
        <v>0</v>
      </c>
      <c r="AQ49" s="37">
        <v>0</v>
      </c>
      <c r="AR49" s="37">
        <v>0</v>
      </c>
      <c r="AS49" s="37">
        <v>0</v>
      </c>
      <c r="AT49" s="37" t="s">
        <v>97</v>
      </c>
      <c r="AU49" s="37" t="s">
        <v>97</v>
      </c>
      <c r="AV49" s="37" t="s">
        <v>97</v>
      </c>
      <c r="AW49" s="37" t="s">
        <v>97</v>
      </c>
      <c r="AX49" s="37" t="s">
        <v>97</v>
      </c>
      <c r="AY49" s="37" t="s">
        <v>97</v>
      </c>
      <c r="AZ49" s="37" t="s">
        <v>97</v>
      </c>
      <c r="BA49" s="37" t="s">
        <v>97</v>
      </c>
      <c r="BB49" s="37" t="s">
        <v>97</v>
      </c>
      <c r="BC49" s="37" t="s">
        <v>97</v>
      </c>
    </row>
    <row r="50" spans="1:55" ht="53.25" customHeight="1" x14ac:dyDescent="0.25">
      <c r="A50" s="64" t="s">
        <v>50</v>
      </c>
      <c r="B50" s="35" t="s">
        <v>507</v>
      </c>
      <c r="C50" s="32" t="s">
        <v>508</v>
      </c>
      <c r="D50" s="79">
        <v>0</v>
      </c>
      <c r="E50" s="80">
        <f t="shared" si="0"/>
        <v>6.0000000000000001E-3</v>
      </c>
      <c r="F50" s="80">
        <f t="shared" si="1"/>
        <v>6.0000000000000001E-3</v>
      </c>
      <c r="G50" s="80">
        <f t="shared" si="2"/>
        <v>0</v>
      </c>
      <c r="H50" s="80">
        <f t="shared" si="3"/>
        <v>0</v>
      </c>
      <c r="I50" s="80">
        <f t="shared" si="4"/>
        <v>0</v>
      </c>
      <c r="J50" s="80">
        <f t="shared" si="20"/>
        <v>6.0000000000000001E-3</v>
      </c>
      <c r="K50" s="80">
        <v>6.0000000000000001E-3</v>
      </c>
      <c r="L50" s="80">
        <v>0</v>
      </c>
      <c r="M50" s="80">
        <v>0</v>
      </c>
      <c r="N50" s="80">
        <v>0</v>
      </c>
      <c r="O50" s="80">
        <f t="shared" si="76"/>
        <v>0</v>
      </c>
      <c r="P50" s="80">
        <v>0</v>
      </c>
      <c r="Q50" s="80">
        <v>0</v>
      </c>
      <c r="R50" s="80">
        <v>0</v>
      </c>
      <c r="S50" s="80">
        <v>0</v>
      </c>
      <c r="T50" s="37" t="s">
        <v>97</v>
      </c>
      <c r="U50" s="37" t="s">
        <v>97</v>
      </c>
      <c r="V50" s="37" t="s">
        <v>97</v>
      </c>
      <c r="W50" s="37" t="s">
        <v>97</v>
      </c>
      <c r="X50" s="37" t="s">
        <v>97</v>
      </c>
      <c r="Y50" s="37" t="s">
        <v>97</v>
      </c>
      <c r="Z50" s="37" t="s">
        <v>97</v>
      </c>
      <c r="AA50" s="37" t="s">
        <v>97</v>
      </c>
      <c r="AB50" s="37" t="s">
        <v>97</v>
      </c>
      <c r="AC50" s="37" t="s">
        <v>97</v>
      </c>
      <c r="AD50" s="80">
        <v>0</v>
      </c>
      <c r="AE50" s="80">
        <f t="shared" si="11"/>
        <v>0</v>
      </c>
      <c r="AF50" s="80">
        <f t="shared" si="12"/>
        <v>0</v>
      </c>
      <c r="AG50" s="80">
        <f t="shared" si="13"/>
        <v>0</v>
      </c>
      <c r="AH50" s="80">
        <f t="shared" si="14"/>
        <v>0</v>
      </c>
      <c r="AI50" s="80">
        <f t="shared" si="15"/>
        <v>0</v>
      </c>
      <c r="AJ50" s="80">
        <f t="shared" si="7"/>
        <v>0</v>
      </c>
      <c r="AK50" s="80">
        <v>0</v>
      </c>
      <c r="AL50" s="80">
        <v>0</v>
      </c>
      <c r="AM50" s="80">
        <v>0</v>
      </c>
      <c r="AN50" s="80">
        <v>0</v>
      </c>
      <c r="AO50" s="37">
        <f t="shared" si="77"/>
        <v>0</v>
      </c>
      <c r="AP50" s="37">
        <v>0</v>
      </c>
      <c r="AQ50" s="37">
        <v>0</v>
      </c>
      <c r="AR50" s="37">
        <v>0</v>
      </c>
      <c r="AS50" s="37">
        <v>0</v>
      </c>
      <c r="AT50" s="37" t="s">
        <v>97</v>
      </c>
      <c r="AU50" s="37" t="s">
        <v>97</v>
      </c>
      <c r="AV50" s="37" t="s">
        <v>97</v>
      </c>
      <c r="AW50" s="37" t="s">
        <v>97</v>
      </c>
      <c r="AX50" s="37" t="s">
        <v>97</v>
      </c>
      <c r="AY50" s="37" t="s">
        <v>97</v>
      </c>
      <c r="AZ50" s="37" t="s">
        <v>97</v>
      </c>
      <c r="BA50" s="37" t="s">
        <v>97</v>
      </c>
      <c r="BB50" s="37" t="s">
        <v>97</v>
      </c>
      <c r="BC50" s="37" t="s">
        <v>97</v>
      </c>
    </row>
    <row r="51" spans="1:55" ht="53.25" customHeight="1" x14ac:dyDescent="0.25">
      <c r="A51" s="64" t="s">
        <v>50</v>
      </c>
      <c r="B51" s="35" t="s">
        <v>509</v>
      </c>
      <c r="C51" s="32" t="s">
        <v>510</v>
      </c>
      <c r="D51" s="79">
        <v>0</v>
      </c>
      <c r="E51" s="80">
        <f t="shared" si="0"/>
        <v>0.39741710400000002</v>
      </c>
      <c r="F51" s="80">
        <f t="shared" si="1"/>
        <v>0</v>
      </c>
      <c r="G51" s="80">
        <f t="shared" si="2"/>
        <v>0.39741710400000002</v>
      </c>
      <c r="H51" s="80">
        <f t="shared" si="3"/>
        <v>0</v>
      </c>
      <c r="I51" s="80">
        <f t="shared" si="4"/>
        <v>0</v>
      </c>
      <c r="J51" s="80">
        <f t="shared" si="20"/>
        <v>0.39741710400000002</v>
      </c>
      <c r="K51" s="80">
        <v>0</v>
      </c>
      <c r="L51" s="80">
        <v>0.39741710400000002</v>
      </c>
      <c r="M51" s="80">
        <v>0</v>
      </c>
      <c r="N51" s="80">
        <v>0</v>
      </c>
      <c r="O51" s="80">
        <f t="shared" si="76"/>
        <v>0</v>
      </c>
      <c r="P51" s="80">
        <v>0</v>
      </c>
      <c r="Q51" s="80">
        <v>0</v>
      </c>
      <c r="R51" s="80">
        <v>0</v>
      </c>
      <c r="S51" s="80">
        <v>0</v>
      </c>
      <c r="T51" s="37" t="s">
        <v>97</v>
      </c>
      <c r="U51" s="37" t="s">
        <v>97</v>
      </c>
      <c r="V51" s="37" t="s">
        <v>97</v>
      </c>
      <c r="W51" s="37" t="s">
        <v>97</v>
      </c>
      <c r="X51" s="37" t="s">
        <v>97</v>
      </c>
      <c r="Y51" s="37" t="s">
        <v>97</v>
      </c>
      <c r="Z51" s="37" t="s">
        <v>97</v>
      </c>
      <c r="AA51" s="37" t="s">
        <v>97</v>
      </c>
      <c r="AB51" s="37" t="s">
        <v>97</v>
      </c>
      <c r="AC51" s="37" t="s">
        <v>97</v>
      </c>
      <c r="AD51" s="80">
        <v>0</v>
      </c>
      <c r="AE51" s="80">
        <f t="shared" si="11"/>
        <v>0</v>
      </c>
      <c r="AF51" s="80">
        <f t="shared" si="12"/>
        <v>0</v>
      </c>
      <c r="AG51" s="80">
        <f t="shared" si="13"/>
        <v>0</v>
      </c>
      <c r="AH51" s="80">
        <f t="shared" si="14"/>
        <v>0</v>
      </c>
      <c r="AI51" s="80">
        <f t="shared" si="15"/>
        <v>0</v>
      </c>
      <c r="AJ51" s="80">
        <f t="shared" si="7"/>
        <v>0</v>
      </c>
      <c r="AK51" s="80">
        <v>0</v>
      </c>
      <c r="AL51" s="80">
        <v>0</v>
      </c>
      <c r="AM51" s="80">
        <v>0</v>
      </c>
      <c r="AN51" s="80">
        <v>0</v>
      </c>
      <c r="AO51" s="37">
        <f t="shared" si="77"/>
        <v>0</v>
      </c>
      <c r="AP51" s="37">
        <v>0</v>
      </c>
      <c r="AQ51" s="37">
        <v>0</v>
      </c>
      <c r="AR51" s="37">
        <v>0</v>
      </c>
      <c r="AS51" s="37">
        <v>0</v>
      </c>
      <c r="AT51" s="37" t="s">
        <v>97</v>
      </c>
      <c r="AU51" s="37" t="s">
        <v>97</v>
      </c>
      <c r="AV51" s="37" t="s">
        <v>97</v>
      </c>
      <c r="AW51" s="37" t="s">
        <v>97</v>
      </c>
      <c r="AX51" s="37" t="s">
        <v>97</v>
      </c>
      <c r="AY51" s="37" t="s">
        <v>97</v>
      </c>
      <c r="AZ51" s="37" t="s">
        <v>97</v>
      </c>
      <c r="BA51" s="37" t="s">
        <v>97</v>
      </c>
      <c r="BB51" s="37" t="s">
        <v>97</v>
      </c>
      <c r="BC51" s="37" t="s">
        <v>97</v>
      </c>
    </row>
    <row r="52" spans="1:55" ht="53.25" customHeight="1" x14ac:dyDescent="0.25">
      <c r="A52" s="64" t="s">
        <v>50</v>
      </c>
      <c r="B52" s="35" t="s">
        <v>642</v>
      </c>
      <c r="C52" s="32" t="s">
        <v>643</v>
      </c>
      <c r="D52" s="79">
        <v>0</v>
      </c>
      <c r="E52" s="80">
        <v>0</v>
      </c>
      <c r="F52" s="80">
        <v>0</v>
      </c>
      <c r="G52" s="80">
        <v>0</v>
      </c>
      <c r="H52" s="80">
        <v>0</v>
      </c>
      <c r="I52" s="80">
        <v>0</v>
      </c>
      <c r="J52" s="80">
        <v>0</v>
      </c>
      <c r="K52" s="80">
        <v>0</v>
      </c>
      <c r="L52" s="80">
        <v>0</v>
      </c>
      <c r="M52" s="80">
        <v>0</v>
      </c>
      <c r="N52" s="80">
        <v>0</v>
      </c>
      <c r="O52" s="80">
        <f t="shared" si="76"/>
        <v>3.1335768E-2</v>
      </c>
      <c r="P52" s="80">
        <v>0</v>
      </c>
      <c r="Q52" s="80">
        <f>14217.93/1000000*1.2</f>
        <v>1.7061515999999999E-2</v>
      </c>
      <c r="R52" s="80">
        <f>11895.21/1000000*1.2</f>
        <v>1.4274251999999999E-2</v>
      </c>
      <c r="S52" s="80">
        <v>0</v>
      </c>
      <c r="T52" s="37">
        <v>0</v>
      </c>
      <c r="U52" s="37">
        <v>0</v>
      </c>
      <c r="V52" s="37">
        <v>0</v>
      </c>
      <c r="W52" s="37">
        <v>0</v>
      </c>
      <c r="X52" s="37">
        <v>0</v>
      </c>
      <c r="Y52" s="37">
        <v>0</v>
      </c>
      <c r="Z52" s="37">
        <v>0</v>
      </c>
      <c r="AA52" s="37">
        <v>0</v>
      </c>
      <c r="AB52" s="37">
        <v>0</v>
      </c>
      <c r="AC52" s="37">
        <v>0</v>
      </c>
      <c r="AD52" s="80">
        <v>0</v>
      </c>
      <c r="AE52" s="80">
        <f t="shared" si="11"/>
        <v>2.611314E-2</v>
      </c>
      <c r="AF52" s="80">
        <v>0</v>
      </c>
      <c r="AG52" s="80">
        <v>0</v>
      </c>
      <c r="AH52" s="80">
        <v>0</v>
      </c>
      <c r="AI52" s="80">
        <v>0</v>
      </c>
      <c r="AJ52" s="80">
        <v>0</v>
      </c>
      <c r="AK52" s="80">
        <v>0</v>
      </c>
      <c r="AL52" s="80">
        <v>0</v>
      </c>
      <c r="AM52" s="80">
        <v>0</v>
      </c>
      <c r="AN52" s="80">
        <v>0</v>
      </c>
      <c r="AO52" s="37">
        <f t="shared" si="77"/>
        <v>2.611314E-2</v>
      </c>
      <c r="AP52" s="37">
        <v>0</v>
      </c>
      <c r="AQ52" s="37">
        <f>14217.93/1000000</f>
        <v>1.421793E-2</v>
      </c>
      <c r="AR52" s="37">
        <f>11895.21/1000000</f>
        <v>1.189521E-2</v>
      </c>
      <c r="AS52" s="37">
        <v>0</v>
      </c>
      <c r="AT52" s="37" t="s">
        <v>97</v>
      </c>
      <c r="AU52" s="37" t="s">
        <v>97</v>
      </c>
      <c r="AV52" s="37" t="s">
        <v>97</v>
      </c>
      <c r="AW52" s="37" t="s">
        <v>97</v>
      </c>
      <c r="AX52" s="37" t="s">
        <v>97</v>
      </c>
      <c r="AY52" s="37" t="s">
        <v>97</v>
      </c>
      <c r="AZ52" s="37" t="s">
        <v>97</v>
      </c>
      <c r="BA52" s="37" t="s">
        <v>97</v>
      </c>
      <c r="BB52" s="37" t="s">
        <v>97</v>
      </c>
      <c r="BC52" s="37" t="s">
        <v>97</v>
      </c>
    </row>
    <row r="53" spans="1:55" ht="53.25" customHeight="1" x14ac:dyDescent="0.25">
      <c r="A53" s="64" t="s">
        <v>50</v>
      </c>
      <c r="B53" s="35" t="s">
        <v>644</v>
      </c>
      <c r="C53" s="32" t="s">
        <v>645</v>
      </c>
      <c r="D53" s="79">
        <v>0</v>
      </c>
      <c r="E53" s="80">
        <v>0</v>
      </c>
      <c r="F53" s="80">
        <v>0</v>
      </c>
      <c r="G53" s="80">
        <v>0</v>
      </c>
      <c r="H53" s="80">
        <v>0</v>
      </c>
      <c r="I53" s="80">
        <v>0</v>
      </c>
      <c r="J53" s="80">
        <v>0</v>
      </c>
      <c r="K53" s="80">
        <v>0</v>
      </c>
      <c r="L53" s="80">
        <v>0</v>
      </c>
      <c r="M53" s="80">
        <v>0</v>
      </c>
      <c r="N53" s="80">
        <v>0</v>
      </c>
      <c r="O53" s="80">
        <f t="shared" si="76"/>
        <v>0.17371684800000001</v>
      </c>
      <c r="P53" s="80">
        <f>5000/1000000*1.2</f>
        <v>6.0000000000000001E-3</v>
      </c>
      <c r="Q53" s="80">
        <f>139764.04/1000000*1.2</f>
        <v>0.167716848</v>
      </c>
      <c r="R53" s="80">
        <v>0</v>
      </c>
      <c r="S53" s="80">
        <v>0</v>
      </c>
      <c r="T53" s="37">
        <v>0</v>
      </c>
      <c r="U53" s="37">
        <v>0</v>
      </c>
      <c r="V53" s="37">
        <v>0</v>
      </c>
      <c r="W53" s="37">
        <v>0</v>
      </c>
      <c r="X53" s="37">
        <v>0</v>
      </c>
      <c r="Y53" s="37">
        <v>0</v>
      </c>
      <c r="Z53" s="37">
        <v>0</v>
      </c>
      <c r="AA53" s="37">
        <v>0</v>
      </c>
      <c r="AB53" s="37">
        <v>0</v>
      </c>
      <c r="AC53" s="37">
        <v>0</v>
      </c>
      <c r="AD53" s="80">
        <v>0</v>
      </c>
      <c r="AE53" s="80">
        <f t="shared" si="11"/>
        <v>0</v>
      </c>
      <c r="AF53" s="80">
        <v>0</v>
      </c>
      <c r="AG53" s="80">
        <v>0</v>
      </c>
      <c r="AH53" s="80">
        <v>0</v>
      </c>
      <c r="AI53" s="80">
        <v>0</v>
      </c>
      <c r="AJ53" s="80">
        <v>0</v>
      </c>
      <c r="AK53" s="80">
        <v>0</v>
      </c>
      <c r="AL53" s="80">
        <v>0</v>
      </c>
      <c r="AM53" s="80">
        <v>0</v>
      </c>
      <c r="AN53" s="80">
        <v>0</v>
      </c>
      <c r="AO53" s="37">
        <f t="shared" si="77"/>
        <v>0</v>
      </c>
      <c r="AP53" s="37">
        <v>0</v>
      </c>
      <c r="AQ53" s="37">
        <v>0</v>
      </c>
      <c r="AR53" s="37">
        <v>0</v>
      </c>
      <c r="AS53" s="37">
        <v>0</v>
      </c>
      <c r="AT53" s="37" t="s">
        <v>97</v>
      </c>
      <c r="AU53" s="37" t="s">
        <v>97</v>
      </c>
      <c r="AV53" s="37" t="s">
        <v>97</v>
      </c>
      <c r="AW53" s="37" t="s">
        <v>97</v>
      </c>
      <c r="AX53" s="37" t="s">
        <v>97</v>
      </c>
      <c r="AY53" s="37" t="s">
        <v>97</v>
      </c>
      <c r="AZ53" s="37" t="s">
        <v>97</v>
      </c>
      <c r="BA53" s="37" t="s">
        <v>97</v>
      </c>
      <c r="BB53" s="37" t="s">
        <v>97</v>
      </c>
      <c r="BC53" s="37" t="s">
        <v>97</v>
      </c>
    </row>
    <row r="54" spans="1:55" ht="53.25" customHeight="1" x14ac:dyDescent="0.25">
      <c r="A54" s="64" t="s">
        <v>50</v>
      </c>
      <c r="B54" s="35" t="s">
        <v>646</v>
      </c>
      <c r="C54" s="32" t="s">
        <v>647</v>
      </c>
      <c r="D54" s="79">
        <v>0</v>
      </c>
      <c r="E54" s="80">
        <v>0</v>
      </c>
      <c r="F54" s="80">
        <v>0</v>
      </c>
      <c r="G54" s="80">
        <v>0</v>
      </c>
      <c r="H54" s="80">
        <v>0</v>
      </c>
      <c r="I54" s="80">
        <v>0</v>
      </c>
      <c r="J54" s="80">
        <v>0</v>
      </c>
      <c r="K54" s="80">
        <v>0</v>
      </c>
      <c r="L54" s="80">
        <v>0</v>
      </c>
      <c r="M54" s="80">
        <v>0</v>
      </c>
      <c r="N54" s="80">
        <v>0</v>
      </c>
      <c r="O54" s="80">
        <f t="shared" si="76"/>
        <v>6.1672763999999998E-2</v>
      </c>
      <c r="P54" s="80">
        <f>27057/1000000*1.2</f>
        <v>3.2468400000000001E-2</v>
      </c>
      <c r="Q54" s="80">
        <f>24336.97/1000000*1.2</f>
        <v>2.9204363999999997E-2</v>
      </c>
      <c r="R54" s="80">
        <v>0</v>
      </c>
      <c r="S54" s="80">
        <v>0</v>
      </c>
      <c r="T54" s="37">
        <v>0</v>
      </c>
      <c r="U54" s="37">
        <v>0</v>
      </c>
      <c r="V54" s="37">
        <v>0</v>
      </c>
      <c r="W54" s="37">
        <v>0</v>
      </c>
      <c r="X54" s="37">
        <v>0</v>
      </c>
      <c r="Y54" s="37">
        <v>0</v>
      </c>
      <c r="Z54" s="37">
        <v>0</v>
      </c>
      <c r="AA54" s="37">
        <v>0</v>
      </c>
      <c r="AB54" s="37">
        <v>0</v>
      </c>
      <c r="AC54" s="37">
        <v>0</v>
      </c>
      <c r="AD54" s="80">
        <v>0</v>
      </c>
      <c r="AE54" s="80">
        <f t="shared" si="11"/>
        <v>0</v>
      </c>
      <c r="AF54" s="80">
        <v>0</v>
      </c>
      <c r="AG54" s="80">
        <v>0</v>
      </c>
      <c r="AH54" s="80">
        <v>0</v>
      </c>
      <c r="AI54" s="80">
        <v>0</v>
      </c>
      <c r="AJ54" s="80">
        <v>0</v>
      </c>
      <c r="AK54" s="80">
        <v>0</v>
      </c>
      <c r="AL54" s="80">
        <v>0</v>
      </c>
      <c r="AM54" s="80">
        <v>0</v>
      </c>
      <c r="AN54" s="80">
        <v>0</v>
      </c>
      <c r="AO54" s="37">
        <f t="shared" si="77"/>
        <v>0</v>
      </c>
      <c r="AP54" s="37">
        <v>0</v>
      </c>
      <c r="AQ54" s="37">
        <v>0</v>
      </c>
      <c r="AR54" s="37">
        <v>0</v>
      </c>
      <c r="AS54" s="37">
        <v>0</v>
      </c>
      <c r="AT54" s="37" t="s">
        <v>97</v>
      </c>
      <c r="AU54" s="37" t="s">
        <v>97</v>
      </c>
      <c r="AV54" s="37" t="s">
        <v>97</v>
      </c>
      <c r="AW54" s="37" t="s">
        <v>97</v>
      </c>
      <c r="AX54" s="37" t="s">
        <v>97</v>
      </c>
      <c r="AY54" s="37" t="s">
        <v>97</v>
      </c>
      <c r="AZ54" s="37" t="s">
        <v>97</v>
      </c>
      <c r="BA54" s="37" t="s">
        <v>97</v>
      </c>
      <c r="BB54" s="37" t="s">
        <v>97</v>
      </c>
      <c r="BC54" s="37" t="s">
        <v>97</v>
      </c>
    </row>
    <row r="55" spans="1:55" ht="67.5" customHeight="1" x14ac:dyDescent="0.25">
      <c r="A55" s="64" t="s">
        <v>50</v>
      </c>
      <c r="B55" s="35" t="s">
        <v>648</v>
      </c>
      <c r="C55" s="32" t="s">
        <v>649</v>
      </c>
      <c r="D55" s="79">
        <v>0</v>
      </c>
      <c r="E55" s="80">
        <v>0</v>
      </c>
      <c r="F55" s="80">
        <v>0</v>
      </c>
      <c r="G55" s="80">
        <v>0</v>
      </c>
      <c r="H55" s="80">
        <v>0</v>
      </c>
      <c r="I55" s="80">
        <v>0</v>
      </c>
      <c r="J55" s="80">
        <v>0</v>
      </c>
      <c r="K55" s="80">
        <v>0</v>
      </c>
      <c r="L55" s="80">
        <v>0</v>
      </c>
      <c r="M55" s="80">
        <v>0</v>
      </c>
      <c r="N55" s="80">
        <v>0</v>
      </c>
      <c r="O55" s="80">
        <f t="shared" si="76"/>
        <v>1.9735823999999999E-2</v>
      </c>
      <c r="P55" s="80">
        <v>0</v>
      </c>
      <c r="Q55" s="80">
        <f>16446.52/1000000*1.2</f>
        <v>1.9735823999999999E-2</v>
      </c>
      <c r="R55" s="80">
        <v>0</v>
      </c>
      <c r="S55" s="80">
        <v>0</v>
      </c>
      <c r="T55" s="37">
        <v>0</v>
      </c>
      <c r="U55" s="37">
        <v>0</v>
      </c>
      <c r="V55" s="37">
        <v>0</v>
      </c>
      <c r="W55" s="37">
        <v>0</v>
      </c>
      <c r="X55" s="37">
        <v>0</v>
      </c>
      <c r="Y55" s="37">
        <v>0</v>
      </c>
      <c r="Z55" s="37">
        <v>0</v>
      </c>
      <c r="AA55" s="37">
        <v>0</v>
      </c>
      <c r="AB55" s="37">
        <v>0</v>
      </c>
      <c r="AC55" s="37">
        <v>0</v>
      </c>
      <c r="AD55" s="80">
        <v>0</v>
      </c>
      <c r="AE55" s="80">
        <f t="shared" si="11"/>
        <v>0</v>
      </c>
      <c r="AF55" s="80">
        <v>0</v>
      </c>
      <c r="AG55" s="80">
        <v>0</v>
      </c>
      <c r="AH55" s="80">
        <v>0</v>
      </c>
      <c r="AI55" s="80">
        <v>0</v>
      </c>
      <c r="AJ55" s="80">
        <v>0</v>
      </c>
      <c r="AK55" s="80">
        <v>0</v>
      </c>
      <c r="AL55" s="80">
        <v>0</v>
      </c>
      <c r="AM55" s="80">
        <v>0</v>
      </c>
      <c r="AN55" s="80">
        <v>0</v>
      </c>
      <c r="AO55" s="37">
        <f t="shared" si="77"/>
        <v>0</v>
      </c>
      <c r="AP55" s="37">
        <v>0</v>
      </c>
      <c r="AQ55" s="37">
        <v>0</v>
      </c>
      <c r="AR55" s="37">
        <v>0</v>
      </c>
      <c r="AS55" s="37">
        <v>0</v>
      </c>
      <c r="AT55" s="37" t="s">
        <v>97</v>
      </c>
      <c r="AU55" s="37" t="s">
        <v>97</v>
      </c>
      <c r="AV55" s="37" t="s">
        <v>97</v>
      </c>
      <c r="AW55" s="37" t="s">
        <v>97</v>
      </c>
      <c r="AX55" s="37" t="s">
        <v>97</v>
      </c>
      <c r="AY55" s="37" t="s">
        <v>97</v>
      </c>
      <c r="AZ55" s="37" t="s">
        <v>97</v>
      </c>
      <c r="BA55" s="37" t="s">
        <v>97</v>
      </c>
      <c r="BB55" s="37" t="s">
        <v>97</v>
      </c>
      <c r="BC55" s="37" t="s">
        <v>97</v>
      </c>
    </row>
    <row r="56" spans="1:55" ht="53.25" customHeight="1" x14ac:dyDescent="0.25">
      <c r="A56" s="64" t="s">
        <v>50</v>
      </c>
      <c r="B56" s="35" t="s">
        <v>650</v>
      </c>
      <c r="C56" s="32" t="s">
        <v>651</v>
      </c>
      <c r="D56" s="79">
        <v>0</v>
      </c>
      <c r="E56" s="80">
        <v>0</v>
      </c>
      <c r="F56" s="80">
        <v>0</v>
      </c>
      <c r="G56" s="80">
        <v>0</v>
      </c>
      <c r="H56" s="80">
        <v>0</v>
      </c>
      <c r="I56" s="80">
        <v>0</v>
      </c>
      <c r="J56" s="80">
        <v>0</v>
      </c>
      <c r="K56" s="80">
        <v>0</v>
      </c>
      <c r="L56" s="80">
        <v>0</v>
      </c>
      <c r="M56" s="80">
        <v>0</v>
      </c>
      <c r="N56" s="80">
        <v>0</v>
      </c>
      <c r="O56" s="80">
        <f t="shared" si="76"/>
        <v>2.9204363999999997E-2</v>
      </c>
      <c r="P56" s="80">
        <v>0</v>
      </c>
      <c r="Q56" s="80">
        <f>24336.97/1000000*1.2</f>
        <v>2.9204363999999997E-2</v>
      </c>
      <c r="R56" s="80">
        <v>0</v>
      </c>
      <c r="S56" s="80">
        <v>0</v>
      </c>
      <c r="T56" s="37">
        <v>0</v>
      </c>
      <c r="U56" s="37">
        <v>0</v>
      </c>
      <c r="V56" s="37">
        <v>0</v>
      </c>
      <c r="W56" s="37">
        <v>0</v>
      </c>
      <c r="X56" s="37">
        <v>0</v>
      </c>
      <c r="Y56" s="37">
        <v>0</v>
      </c>
      <c r="Z56" s="37">
        <v>0</v>
      </c>
      <c r="AA56" s="37">
        <v>0</v>
      </c>
      <c r="AB56" s="37">
        <v>0</v>
      </c>
      <c r="AC56" s="37">
        <v>0</v>
      </c>
      <c r="AD56" s="80">
        <v>0</v>
      </c>
      <c r="AE56" s="80">
        <f t="shared" si="11"/>
        <v>0</v>
      </c>
      <c r="AF56" s="80">
        <v>0</v>
      </c>
      <c r="AG56" s="80">
        <v>0</v>
      </c>
      <c r="AH56" s="80">
        <v>0</v>
      </c>
      <c r="AI56" s="80">
        <v>0</v>
      </c>
      <c r="AJ56" s="80">
        <v>0</v>
      </c>
      <c r="AK56" s="80">
        <v>0</v>
      </c>
      <c r="AL56" s="80">
        <v>0</v>
      </c>
      <c r="AM56" s="80">
        <v>0</v>
      </c>
      <c r="AN56" s="80">
        <v>0</v>
      </c>
      <c r="AO56" s="37">
        <f t="shared" si="77"/>
        <v>0</v>
      </c>
      <c r="AP56" s="37">
        <v>0</v>
      </c>
      <c r="AQ56" s="37">
        <v>0</v>
      </c>
      <c r="AR56" s="37">
        <v>0</v>
      </c>
      <c r="AS56" s="37">
        <v>0</v>
      </c>
      <c r="AT56" s="37" t="s">
        <v>97</v>
      </c>
      <c r="AU56" s="37" t="s">
        <v>97</v>
      </c>
      <c r="AV56" s="37" t="s">
        <v>97</v>
      </c>
      <c r="AW56" s="37" t="s">
        <v>97</v>
      </c>
      <c r="AX56" s="37" t="s">
        <v>97</v>
      </c>
      <c r="AY56" s="37" t="s">
        <v>97</v>
      </c>
      <c r="AZ56" s="37" t="s">
        <v>97</v>
      </c>
      <c r="BA56" s="37" t="s">
        <v>97</v>
      </c>
      <c r="BB56" s="37" t="s">
        <v>97</v>
      </c>
      <c r="BC56" s="37" t="s">
        <v>97</v>
      </c>
    </row>
    <row r="57" spans="1:55" ht="53.25" customHeight="1" x14ac:dyDescent="0.25">
      <c r="A57" s="64" t="s">
        <v>50</v>
      </c>
      <c r="B57" s="35" t="s">
        <v>662</v>
      </c>
      <c r="C57" s="32" t="s">
        <v>659</v>
      </c>
      <c r="D57" s="79">
        <v>0</v>
      </c>
      <c r="E57" s="80">
        <v>0</v>
      </c>
      <c r="F57" s="80">
        <v>0</v>
      </c>
      <c r="G57" s="80">
        <v>0</v>
      </c>
      <c r="H57" s="80">
        <v>0</v>
      </c>
      <c r="I57" s="80">
        <v>0</v>
      </c>
      <c r="J57" s="80">
        <v>0</v>
      </c>
      <c r="K57" s="80">
        <v>0</v>
      </c>
      <c r="L57" s="80">
        <v>0</v>
      </c>
      <c r="M57" s="80">
        <v>0</v>
      </c>
      <c r="N57" s="80">
        <v>0</v>
      </c>
      <c r="O57" s="80">
        <f t="shared" si="76"/>
        <v>2.9204363999999997E-2</v>
      </c>
      <c r="P57" s="80">
        <v>0</v>
      </c>
      <c r="Q57" s="80">
        <f>24336.97/1000000*1.2</f>
        <v>2.9204363999999997E-2</v>
      </c>
      <c r="R57" s="80">
        <v>0</v>
      </c>
      <c r="S57" s="80">
        <v>0</v>
      </c>
      <c r="T57" s="37">
        <v>0</v>
      </c>
      <c r="U57" s="37">
        <v>0</v>
      </c>
      <c r="V57" s="37">
        <v>0</v>
      </c>
      <c r="W57" s="37">
        <v>0</v>
      </c>
      <c r="X57" s="37">
        <v>0</v>
      </c>
      <c r="Y57" s="37">
        <v>0</v>
      </c>
      <c r="Z57" s="37">
        <v>0</v>
      </c>
      <c r="AA57" s="37">
        <v>0</v>
      </c>
      <c r="AB57" s="37">
        <v>0</v>
      </c>
      <c r="AC57" s="37">
        <v>0</v>
      </c>
      <c r="AD57" s="80">
        <v>0</v>
      </c>
      <c r="AE57" s="80">
        <f t="shared" si="11"/>
        <v>0</v>
      </c>
      <c r="AF57" s="80">
        <v>0</v>
      </c>
      <c r="AG57" s="80">
        <v>0</v>
      </c>
      <c r="AH57" s="80">
        <v>0</v>
      </c>
      <c r="AI57" s="80">
        <v>0</v>
      </c>
      <c r="AJ57" s="80">
        <v>0</v>
      </c>
      <c r="AK57" s="80">
        <v>0</v>
      </c>
      <c r="AL57" s="80">
        <v>0</v>
      </c>
      <c r="AM57" s="80">
        <v>0</v>
      </c>
      <c r="AN57" s="80">
        <v>0</v>
      </c>
      <c r="AO57" s="37">
        <f t="shared" si="77"/>
        <v>0</v>
      </c>
      <c r="AP57" s="37">
        <v>0</v>
      </c>
      <c r="AQ57" s="37">
        <v>0</v>
      </c>
      <c r="AR57" s="37">
        <v>0</v>
      </c>
      <c r="AS57" s="37">
        <v>0</v>
      </c>
      <c r="AT57" s="37" t="s">
        <v>97</v>
      </c>
      <c r="AU57" s="37" t="s">
        <v>97</v>
      </c>
      <c r="AV57" s="37" t="s">
        <v>97</v>
      </c>
      <c r="AW57" s="37" t="s">
        <v>97</v>
      </c>
      <c r="AX57" s="37" t="s">
        <v>97</v>
      </c>
      <c r="AY57" s="37" t="s">
        <v>97</v>
      </c>
      <c r="AZ57" s="37" t="s">
        <v>97</v>
      </c>
      <c r="BA57" s="37" t="s">
        <v>97</v>
      </c>
      <c r="BB57" s="37" t="s">
        <v>97</v>
      </c>
      <c r="BC57" s="37" t="s">
        <v>97</v>
      </c>
    </row>
    <row r="58" spans="1:55" ht="53.25" customHeight="1" x14ac:dyDescent="0.25">
      <c r="A58" s="64" t="s">
        <v>50</v>
      </c>
      <c r="B58" s="35" t="s">
        <v>652</v>
      </c>
      <c r="C58" s="32" t="s">
        <v>653</v>
      </c>
      <c r="D58" s="79">
        <v>0</v>
      </c>
      <c r="E58" s="80">
        <v>0</v>
      </c>
      <c r="F58" s="80">
        <v>0</v>
      </c>
      <c r="G58" s="80">
        <v>0</v>
      </c>
      <c r="H58" s="80">
        <v>0</v>
      </c>
      <c r="I58" s="80">
        <v>0</v>
      </c>
      <c r="J58" s="80">
        <v>0</v>
      </c>
      <c r="K58" s="80">
        <v>0</v>
      </c>
      <c r="L58" s="80">
        <v>0</v>
      </c>
      <c r="M58" s="80">
        <v>0</v>
      </c>
      <c r="N58" s="80">
        <v>0</v>
      </c>
      <c r="O58" s="80">
        <f t="shared" si="76"/>
        <v>4.6575107999999997E-2</v>
      </c>
      <c r="P58" s="80">
        <v>0</v>
      </c>
      <c r="Q58" s="80">
        <f>21726.27/1000000*1.2</f>
        <v>2.6071523999999999E-2</v>
      </c>
      <c r="R58" s="80">
        <f>17086.32/1000000*1.2</f>
        <v>2.0503583999999998E-2</v>
      </c>
      <c r="S58" s="80">
        <v>0</v>
      </c>
      <c r="T58" s="37">
        <v>0</v>
      </c>
      <c r="U58" s="37">
        <v>0</v>
      </c>
      <c r="V58" s="37">
        <v>0</v>
      </c>
      <c r="W58" s="37">
        <v>0</v>
      </c>
      <c r="X58" s="37">
        <v>0</v>
      </c>
      <c r="Y58" s="37">
        <v>0</v>
      </c>
      <c r="Z58" s="37">
        <v>0</v>
      </c>
      <c r="AA58" s="37">
        <v>0</v>
      </c>
      <c r="AB58" s="37">
        <v>0</v>
      </c>
      <c r="AC58" s="37">
        <v>0</v>
      </c>
      <c r="AD58" s="80">
        <v>0</v>
      </c>
      <c r="AE58" s="80">
        <f t="shared" si="11"/>
        <v>3.8812589999999994E-2</v>
      </c>
      <c r="AF58" s="80">
        <v>0</v>
      </c>
      <c r="AG58" s="80">
        <v>0</v>
      </c>
      <c r="AH58" s="80">
        <v>0</v>
      </c>
      <c r="AI58" s="80">
        <v>0</v>
      </c>
      <c r="AJ58" s="80">
        <v>0</v>
      </c>
      <c r="AK58" s="80">
        <v>0</v>
      </c>
      <c r="AL58" s="80">
        <v>0</v>
      </c>
      <c r="AM58" s="80">
        <v>0</v>
      </c>
      <c r="AN58" s="80">
        <v>0</v>
      </c>
      <c r="AO58" s="37">
        <f t="shared" si="77"/>
        <v>3.8812589999999994E-2</v>
      </c>
      <c r="AP58" s="37">
        <v>0</v>
      </c>
      <c r="AQ58" s="37">
        <f>21726.27/1000000</f>
        <v>2.1726269999999999E-2</v>
      </c>
      <c r="AR58" s="37">
        <f>17086.32/1000000</f>
        <v>1.7086319999999999E-2</v>
      </c>
      <c r="AS58" s="37">
        <v>0</v>
      </c>
      <c r="AT58" s="37" t="s">
        <v>97</v>
      </c>
      <c r="AU58" s="37" t="s">
        <v>97</v>
      </c>
      <c r="AV58" s="37" t="s">
        <v>97</v>
      </c>
      <c r="AW58" s="37" t="s">
        <v>97</v>
      </c>
      <c r="AX58" s="37" t="s">
        <v>97</v>
      </c>
      <c r="AY58" s="37" t="s">
        <v>97</v>
      </c>
      <c r="AZ58" s="37" t="s">
        <v>97</v>
      </c>
      <c r="BA58" s="37" t="s">
        <v>97</v>
      </c>
      <c r="BB58" s="37" t="s">
        <v>97</v>
      </c>
      <c r="BC58" s="37" t="s">
        <v>97</v>
      </c>
    </row>
    <row r="59" spans="1:55" ht="53.25" customHeight="1" x14ac:dyDescent="0.25">
      <c r="A59" s="64" t="s">
        <v>50</v>
      </c>
      <c r="B59" s="35" t="s">
        <v>654</v>
      </c>
      <c r="C59" s="32" t="s">
        <v>655</v>
      </c>
      <c r="D59" s="79">
        <v>0</v>
      </c>
      <c r="E59" s="80">
        <v>0</v>
      </c>
      <c r="F59" s="80">
        <v>0</v>
      </c>
      <c r="G59" s="80">
        <v>0</v>
      </c>
      <c r="H59" s="80">
        <v>0</v>
      </c>
      <c r="I59" s="80">
        <v>0</v>
      </c>
      <c r="J59" s="80">
        <v>0</v>
      </c>
      <c r="K59" s="80">
        <v>0</v>
      </c>
      <c r="L59" s="80">
        <v>0</v>
      </c>
      <c r="M59" s="80">
        <v>0</v>
      </c>
      <c r="N59" s="80">
        <v>0</v>
      </c>
      <c r="O59" s="80">
        <f t="shared" si="76"/>
        <v>1.0918271879999999</v>
      </c>
      <c r="P59" s="80">
        <v>0</v>
      </c>
      <c r="Q59" s="80">
        <f>909855.99/1000000*1.2</f>
        <v>1.0918271879999999</v>
      </c>
      <c r="R59" s="80">
        <v>0</v>
      </c>
      <c r="S59" s="80">
        <v>0</v>
      </c>
      <c r="T59" s="37">
        <v>0</v>
      </c>
      <c r="U59" s="37">
        <v>0</v>
      </c>
      <c r="V59" s="37">
        <v>0</v>
      </c>
      <c r="W59" s="37">
        <v>0</v>
      </c>
      <c r="X59" s="37">
        <v>0</v>
      </c>
      <c r="Y59" s="37">
        <v>0</v>
      </c>
      <c r="Z59" s="37">
        <v>0</v>
      </c>
      <c r="AA59" s="37">
        <v>0</v>
      </c>
      <c r="AB59" s="37">
        <v>0</v>
      </c>
      <c r="AC59" s="37">
        <v>0</v>
      </c>
      <c r="AD59" s="80">
        <v>0</v>
      </c>
      <c r="AE59" s="80">
        <f t="shared" si="11"/>
        <v>0</v>
      </c>
      <c r="AF59" s="80">
        <v>0</v>
      </c>
      <c r="AG59" s="80">
        <v>0</v>
      </c>
      <c r="AH59" s="80">
        <v>0</v>
      </c>
      <c r="AI59" s="80">
        <v>0</v>
      </c>
      <c r="AJ59" s="80">
        <v>0</v>
      </c>
      <c r="AK59" s="80">
        <v>0</v>
      </c>
      <c r="AL59" s="80">
        <v>0</v>
      </c>
      <c r="AM59" s="80">
        <v>0</v>
      </c>
      <c r="AN59" s="80">
        <v>0</v>
      </c>
      <c r="AO59" s="37">
        <f t="shared" si="77"/>
        <v>0</v>
      </c>
      <c r="AP59" s="37">
        <v>0</v>
      </c>
      <c r="AQ59" s="37">
        <v>0</v>
      </c>
      <c r="AR59" s="37">
        <v>0</v>
      </c>
      <c r="AS59" s="37">
        <v>0</v>
      </c>
      <c r="AT59" s="37" t="s">
        <v>97</v>
      </c>
      <c r="AU59" s="37" t="s">
        <v>97</v>
      </c>
      <c r="AV59" s="37" t="s">
        <v>97</v>
      </c>
      <c r="AW59" s="37" t="s">
        <v>97</v>
      </c>
      <c r="AX59" s="37" t="s">
        <v>97</v>
      </c>
      <c r="AY59" s="37" t="s">
        <v>97</v>
      </c>
      <c r="AZ59" s="37" t="s">
        <v>97</v>
      </c>
      <c r="BA59" s="37" t="s">
        <v>97</v>
      </c>
      <c r="BB59" s="37" t="s">
        <v>97</v>
      </c>
      <c r="BC59" s="37" t="s">
        <v>97</v>
      </c>
    </row>
    <row r="60" spans="1:55" ht="53.25" customHeight="1" x14ac:dyDescent="0.25">
      <c r="A60" s="64" t="s">
        <v>50</v>
      </c>
      <c r="B60" s="35" t="s">
        <v>656</v>
      </c>
      <c r="C60" s="32" t="s">
        <v>657</v>
      </c>
      <c r="D60" s="79">
        <v>0</v>
      </c>
      <c r="E60" s="80">
        <v>0</v>
      </c>
      <c r="F60" s="80">
        <v>0</v>
      </c>
      <c r="G60" s="80">
        <v>0</v>
      </c>
      <c r="H60" s="80">
        <v>0</v>
      </c>
      <c r="I60" s="80">
        <v>0</v>
      </c>
      <c r="J60" s="80">
        <v>0</v>
      </c>
      <c r="K60" s="80">
        <v>0</v>
      </c>
      <c r="L60" s="80">
        <v>0</v>
      </c>
      <c r="M60" s="80">
        <v>0</v>
      </c>
      <c r="N60" s="80">
        <v>0</v>
      </c>
      <c r="O60" s="80">
        <f t="shared" si="76"/>
        <v>0.40121049599999997</v>
      </c>
      <c r="P60" s="80">
        <f>(16612+2434.36)/1000000*1.2</f>
        <v>2.2855632000000001E-2</v>
      </c>
      <c r="Q60" s="80">
        <f>(24336.97+95348.12)/1000000*1.2</f>
        <v>0.143622108</v>
      </c>
      <c r="R60" s="80">
        <f>195610.63/1000000*1.2</f>
        <v>0.23473275599999999</v>
      </c>
      <c r="S60" s="80">
        <v>0</v>
      </c>
      <c r="T60" s="37">
        <v>0</v>
      </c>
      <c r="U60" s="37">
        <v>0</v>
      </c>
      <c r="V60" s="37">
        <v>0</v>
      </c>
      <c r="W60" s="37">
        <v>0</v>
      </c>
      <c r="X60" s="37">
        <v>0</v>
      </c>
      <c r="Y60" s="37">
        <v>0</v>
      </c>
      <c r="Z60" s="37">
        <v>0</v>
      </c>
      <c r="AA60" s="37">
        <v>0</v>
      </c>
      <c r="AB60" s="37">
        <v>0</v>
      </c>
      <c r="AC60" s="37">
        <v>0</v>
      </c>
      <c r="AD60" s="80">
        <v>0</v>
      </c>
      <c r="AE60" s="80">
        <f t="shared" si="11"/>
        <v>0.33434207999999999</v>
      </c>
      <c r="AF60" s="80">
        <v>0</v>
      </c>
      <c r="AG60" s="80">
        <v>0</v>
      </c>
      <c r="AH60" s="80">
        <v>0</v>
      </c>
      <c r="AI60" s="80">
        <v>0</v>
      </c>
      <c r="AJ60" s="80">
        <v>0</v>
      </c>
      <c r="AK60" s="80">
        <v>0</v>
      </c>
      <c r="AL60" s="80">
        <v>0</v>
      </c>
      <c r="AM60" s="80">
        <v>0</v>
      </c>
      <c r="AN60" s="80">
        <v>0</v>
      </c>
      <c r="AO60" s="37">
        <f t="shared" si="77"/>
        <v>0.33434207999999999</v>
      </c>
      <c r="AP60" s="37">
        <f>19046.36/1000000</f>
        <v>1.9046360000000002E-2</v>
      </c>
      <c r="AQ60" s="37">
        <f>119685.09/1000000</f>
        <v>0.11968508999999999</v>
      </c>
      <c r="AR60" s="37">
        <f>195610.63/1000000</f>
        <v>0.19561063000000001</v>
      </c>
      <c r="AS60" s="37">
        <v>0</v>
      </c>
      <c r="AT60" s="37" t="s">
        <v>97</v>
      </c>
      <c r="AU60" s="37" t="s">
        <v>97</v>
      </c>
      <c r="AV60" s="37" t="s">
        <v>97</v>
      </c>
      <c r="AW60" s="37" t="s">
        <v>97</v>
      </c>
      <c r="AX60" s="37" t="s">
        <v>97</v>
      </c>
      <c r="AY60" s="37" t="s">
        <v>97</v>
      </c>
      <c r="AZ60" s="37" t="s">
        <v>97</v>
      </c>
      <c r="BA60" s="37" t="s">
        <v>97</v>
      </c>
      <c r="BB60" s="37" t="s">
        <v>97</v>
      </c>
      <c r="BC60" s="37" t="s">
        <v>97</v>
      </c>
    </row>
    <row r="61" spans="1:55" ht="53.25" customHeight="1" x14ac:dyDescent="0.25">
      <c r="A61" s="64" t="s">
        <v>50</v>
      </c>
      <c r="B61" s="35" t="s">
        <v>658</v>
      </c>
      <c r="C61" s="32" t="s">
        <v>663</v>
      </c>
      <c r="D61" s="79">
        <v>0</v>
      </c>
      <c r="E61" s="80">
        <v>0</v>
      </c>
      <c r="F61" s="80">
        <v>0</v>
      </c>
      <c r="G61" s="80">
        <v>0</v>
      </c>
      <c r="H61" s="80">
        <v>0</v>
      </c>
      <c r="I61" s="80">
        <v>0</v>
      </c>
      <c r="J61" s="80">
        <v>0</v>
      </c>
      <c r="K61" s="80">
        <v>0</v>
      </c>
      <c r="L61" s="80">
        <v>0</v>
      </c>
      <c r="M61" s="80">
        <v>0</v>
      </c>
      <c r="N61" s="80">
        <v>0</v>
      </c>
      <c r="O61" s="80">
        <f t="shared" si="76"/>
        <v>5.6462363999999994E-2</v>
      </c>
      <c r="P61" s="80">
        <f>22715/1000000*1.2</f>
        <v>2.7257999999999998E-2</v>
      </c>
      <c r="Q61" s="80">
        <f>24336.97/1000000*1.2</f>
        <v>2.9204363999999997E-2</v>
      </c>
      <c r="R61" s="80">
        <v>0</v>
      </c>
      <c r="S61" s="80">
        <v>0</v>
      </c>
      <c r="T61" s="37">
        <v>0</v>
      </c>
      <c r="U61" s="37">
        <v>0</v>
      </c>
      <c r="V61" s="37">
        <v>0</v>
      </c>
      <c r="W61" s="37">
        <v>0</v>
      </c>
      <c r="X61" s="37">
        <v>0</v>
      </c>
      <c r="Y61" s="37">
        <v>0</v>
      </c>
      <c r="Z61" s="37">
        <v>0</v>
      </c>
      <c r="AA61" s="37">
        <v>0</v>
      </c>
      <c r="AB61" s="37">
        <v>0</v>
      </c>
      <c r="AC61" s="37">
        <v>0</v>
      </c>
      <c r="AD61" s="80">
        <v>0</v>
      </c>
      <c r="AE61" s="80">
        <f t="shared" si="11"/>
        <v>0</v>
      </c>
      <c r="AF61" s="80">
        <v>0</v>
      </c>
      <c r="AG61" s="80">
        <v>0</v>
      </c>
      <c r="AH61" s="80">
        <v>0</v>
      </c>
      <c r="AI61" s="80">
        <v>0</v>
      </c>
      <c r="AJ61" s="80">
        <v>0</v>
      </c>
      <c r="AK61" s="80">
        <v>0</v>
      </c>
      <c r="AL61" s="80">
        <v>0</v>
      </c>
      <c r="AM61" s="80">
        <v>0</v>
      </c>
      <c r="AN61" s="80">
        <v>0</v>
      </c>
      <c r="AO61" s="37">
        <f t="shared" si="77"/>
        <v>0</v>
      </c>
      <c r="AP61" s="37">
        <v>0</v>
      </c>
      <c r="AQ61" s="37">
        <v>0</v>
      </c>
      <c r="AR61" s="37">
        <v>0</v>
      </c>
      <c r="AS61" s="37">
        <v>0</v>
      </c>
      <c r="AT61" s="37" t="s">
        <v>97</v>
      </c>
      <c r="AU61" s="37" t="s">
        <v>97</v>
      </c>
      <c r="AV61" s="37" t="s">
        <v>97</v>
      </c>
      <c r="AW61" s="37" t="s">
        <v>97</v>
      </c>
      <c r="AX61" s="37" t="s">
        <v>97</v>
      </c>
      <c r="AY61" s="37" t="s">
        <v>97</v>
      </c>
      <c r="AZ61" s="37" t="s">
        <v>97</v>
      </c>
      <c r="BA61" s="37" t="s">
        <v>97</v>
      </c>
      <c r="BB61" s="37" t="s">
        <v>97</v>
      </c>
      <c r="BC61" s="37" t="s">
        <v>97</v>
      </c>
    </row>
    <row r="62" spans="1:55" ht="53.25" customHeight="1" x14ac:dyDescent="0.25">
      <c r="A62" s="64" t="s">
        <v>50</v>
      </c>
      <c r="B62" s="35" t="s">
        <v>660</v>
      </c>
      <c r="C62" s="32" t="s">
        <v>661</v>
      </c>
      <c r="D62" s="79">
        <v>0</v>
      </c>
      <c r="E62" s="80">
        <v>0</v>
      </c>
      <c r="F62" s="80">
        <v>0</v>
      </c>
      <c r="G62" s="80">
        <v>0</v>
      </c>
      <c r="H62" s="80">
        <v>0</v>
      </c>
      <c r="I62" s="80">
        <v>0</v>
      </c>
      <c r="J62" s="80">
        <v>0</v>
      </c>
      <c r="K62" s="80">
        <v>0</v>
      </c>
      <c r="L62" s="80">
        <v>0</v>
      </c>
      <c r="M62" s="80">
        <v>0</v>
      </c>
      <c r="N62" s="80">
        <v>0</v>
      </c>
      <c r="O62" s="80">
        <f t="shared" si="76"/>
        <v>2.3602799999999997E-2</v>
      </c>
      <c r="P62" s="80">
        <f>19669/1000000*1.2</f>
        <v>2.3602799999999997E-2</v>
      </c>
      <c r="Q62" s="80">
        <v>0</v>
      </c>
      <c r="R62" s="80">
        <v>0</v>
      </c>
      <c r="S62" s="80">
        <v>0</v>
      </c>
      <c r="T62" s="37">
        <v>0</v>
      </c>
      <c r="U62" s="37">
        <v>0</v>
      </c>
      <c r="V62" s="37">
        <v>0</v>
      </c>
      <c r="W62" s="37">
        <v>0</v>
      </c>
      <c r="X62" s="37">
        <v>0</v>
      </c>
      <c r="Y62" s="37">
        <v>0</v>
      </c>
      <c r="Z62" s="37">
        <v>0</v>
      </c>
      <c r="AA62" s="37">
        <v>0</v>
      </c>
      <c r="AB62" s="37">
        <v>0</v>
      </c>
      <c r="AC62" s="37">
        <v>0</v>
      </c>
      <c r="AD62" s="80">
        <v>0</v>
      </c>
      <c r="AE62" s="80">
        <f t="shared" si="11"/>
        <v>0</v>
      </c>
      <c r="AF62" s="80">
        <v>0</v>
      </c>
      <c r="AG62" s="80">
        <v>0</v>
      </c>
      <c r="AH62" s="80">
        <v>0</v>
      </c>
      <c r="AI62" s="80">
        <v>0</v>
      </c>
      <c r="AJ62" s="80">
        <v>0</v>
      </c>
      <c r="AK62" s="80">
        <v>0</v>
      </c>
      <c r="AL62" s="80">
        <v>0</v>
      </c>
      <c r="AM62" s="80">
        <v>0</v>
      </c>
      <c r="AN62" s="80">
        <v>0</v>
      </c>
      <c r="AO62" s="37">
        <f t="shared" si="77"/>
        <v>0</v>
      </c>
      <c r="AP62" s="37">
        <v>0</v>
      </c>
      <c r="AQ62" s="37">
        <v>0</v>
      </c>
      <c r="AR62" s="37">
        <v>0</v>
      </c>
      <c r="AS62" s="37">
        <v>0</v>
      </c>
      <c r="AT62" s="37" t="s">
        <v>97</v>
      </c>
      <c r="AU62" s="37" t="s">
        <v>97</v>
      </c>
      <c r="AV62" s="37" t="s">
        <v>97</v>
      </c>
      <c r="AW62" s="37" t="s">
        <v>97</v>
      </c>
      <c r="AX62" s="37" t="s">
        <v>97</v>
      </c>
      <c r="AY62" s="37" t="s">
        <v>97</v>
      </c>
      <c r="AZ62" s="37" t="s">
        <v>97</v>
      </c>
      <c r="BA62" s="37" t="s">
        <v>97</v>
      </c>
      <c r="BB62" s="37" t="s">
        <v>97</v>
      </c>
      <c r="BC62" s="37" t="s">
        <v>97</v>
      </c>
    </row>
    <row r="63" spans="1:55" ht="32.25" customHeight="1" x14ac:dyDescent="0.25">
      <c r="A63" s="62" t="s">
        <v>51</v>
      </c>
      <c r="B63" s="20" t="s">
        <v>127</v>
      </c>
      <c r="C63" s="21" t="s">
        <v>103</v>
      </c>
      <c r="D63" s="78">
        <v>0</v>
      </c>
      <c r="E63" s="76">
        <f t="shared" si="0"/>
        <v>0</v>
      </c>
      <c r="F63" s="76">
        <f t="shared" si="1"/>
        <v>0</v>
      </c>
      <c r="G63" s="76">
        <f t="shared" si="2"/>
        <v>0</v>
      </c>
      <c r="H63" s="76">
        <f t="shared" si="3"/>
        <v>0</v>
      </c>
      <c r="I63" s="76">
        <f t="shared" si="4"/>
        <v>0</v>
      </c>
      <c r="J63" s="76">
        <f t="shared" si="20"/>
        <v>0</v>
      </c>
      <c r="K63" s="76">
        <v>0</v>
      </c>
      <c r="L63" s="76">
        <v>0</v>
      </c>
      <c r="M63" s="76">
        <v>0</v>
      </c>
      <c r="N63" s="76">
        <v>0</v>
      </c>
      <c r="O63" s="76">
        <v>0</v>
      </c>
      <c r="P63" s="76">
        <f t="shared" ref="P63:P74" si="78">Q63+R63+S63</f>
        <v>0</v>
      </c>
      <c r="Q63" s="76">
        <v>0</v>
      </c>
      <c r="R63" s="76">
        <v>0</v>
      </c>
      <c r="S63" s="76">
        <v>0</v>
      </c>
      <c r="T63" s="36" t="s">
        <v>97</v>
      </c>
      <c r="U63" s="36" t="s">
        <v>97</v>
      </c>
      <c r="V63" s="36" t="s">
        <v>97</v>
      </c>
      <c r="W63" s="36" t="s">
        <v>97</v>
      </c>
      <c r="X63" s="36" t="s">
        <v>97</v>
      </c>
      <c r="Y63" s="36" t="s">
        <v>97</v>
      </c>
      <c r="Z63" s="36" t="s">
        <v>97</v>
      </c>
      <c r="AA63" s="36" t="s">
        <v>97</v>
      </c>
      <c r="AB63" s="36" t="s">
        <v>97</v>
      </c>
      <c r="AC63" s="36" t="s">
        <v>97</v>
      </c>
      <c r="AD63" s="76">
        <v>0</v>
      </c>
      <c r="AE63" s="76">
        <f t="shared" si="11"/>
        <v>0</v>
      </c>
      <c r="AF63" s="76">
        <f t="shared" ref="AF63:AF126" si="79">AK63+AP63</f>
        <v>0</v>
      </c>
      <c r="AG63" s="76">
        <f t="shared" ref="AG63:AG126" si="80">AL63+AQ63</f>
        <v>0</v>
      </c>
      <c r="AH63" s="76">
        <f t="shared" ref="AH63:AH126" si="81">AM63+AR63</f>
        <v>0</v>
      </c>
      <c r="AI63" s="76">
        <f t="shared" ref="AI63:AI126" si="82">AN63+AS63</f>
        <v>0</v>
      </c>
      <c r="AJ63" s="76">
        <f t="shared" si="7"/>
        <v>0</v>
      </c>
      <c r="AK63" s="76">
        <v>0</v>
      </c>
      <c r="AL63" s="76">
        <v>0</v>
      </c>
      <c r="AM63" s="76">
        <v>0</v>
      </c>
      <c r="AN63" s="76">
        <v>0</v>
      </c>
      <c r="AO63" s="36">
        <v>0</v>
      </c>
      <c r="AP63" s="36">
        <f t="shared" ref="AP63:AP74" si="83">AQ63+AR63+AS63</f>
        <v>0</v>
      </c>
      <c r="AQ63" s="36">
        <v>0</v>
      </c>
      <c r="AR63" s="36">
        <v>0</v>
      </c>
      <c r="AS63" s="36">
        <v>0</v>
      </c>
      <c r="AT63" s="36" t="s">
        <v>97</v>
      </c>
      <c r="AU63" s="36" t="s">
        <v>97</v>
      </c>
      <c r="AV63" s="36" t="s">
        <v>97</v>
      </c>
      <c r="AW63" s="36" t="s">
        <v>97</v>
      </c>
      <c r="AX63" s="36" t="s">
        <v>97</v>
      </c>
      <c r="AY63" s="36" t="s">
        <v>97</v>
      </c>
      <c r="AZ63" s="36" t="s">
        <v>97</v>
      </c>
      <c r="BA63" s="36" t="s">
        <v>97</v>
      </c>
      <c r="BB63" s="36" t="s">
        <v>97</v>
      </c>
      <c r="BC63" s="36" t="s">
        <v>97</v>
      </c>
    </row>
    <row r="64" spans="1:55" ht="45.75" customHeight="1" x14ac:dyDescent="0.25">
      <c r="A64" s="62" t="s">
        <v>91</v>
      </c>
      <c r="B64" s="20" t="s">
        <v>128</v>
      </c>
      <c r="C64" s="21" t="s">
        <v>103</v>
      </c>
      <c r="D64" s="78">
        <v>0</v>
      </c>
      <c r="E64" s="76">
        <f t="shared" si="0"/>
        <v>0</v>
      </c>
      <c r="F64" s="76">
        <f t="shared" si="1"/>
        <v>0</v>
      </c>
      <c r="G64" s="76">
        <f t="shared" si="2"/>
        <v>0</v>
      </c>
      <c r="H64" s="76">
        <f t="shared" si="3"/>
        <v>0</v>
      </c>
      <c r="I64" s="76">
        <f t="shared" si="4"/>
        <v>0</v>
      </c>
      <c r="J64" s="76">
        <f t="shared" si="20"/>
        <v>0</v>
      </c>
      <c r="K64" s="76">
        <v>0</v>
      </c>
      <c r="L64" s="76">
        <v>0</v>
      </c>
      <c r="M64" s="76">
        <v>0</v>
      </c>
      <c r="N64" s="76">
        <v>0</v>
      </c>
      <c r="O64" s="76">
        <v>0</v>
      </c>
      <c r="P64" s="76">
        <f t="shared" si="78"/>
        <v>0</v>
      </c>
      <c r="Q64" s="76">
        <v>0</v>
      </c>
      <c r="R64" s="76">
        <v>0</v>
      </c>
      <c r="S64" s="76">
        <v>0</v>
      </c>
      <c r="T64" s="36" t="s">
        <v>97</v>
      </c>
      <c r="U64" s="36" t="s">
        <v>97</v>
      </c>
      <c r="V64" s="36" t="s">
        <v>97</v>
      </c>
      <c r="W64" s="36" t="s">
        <v>97</v>
      </c>
      <c r="X64" s="36" t="s">
        <v>97</v>
      </c>
      <c r="Y64" s="36" t="s">
        <v>97</v>
      </c>
      <c r="Z64" s="36" t="s">
        <v>97</v>
      </c>
      <c r="AA64" s="36" t="s">
        <v>97</v>
      </c>
      <c r="AB64" s="36" t="s">
        <v>97</v>
      </c>
      <c r="AC64" s="36" t="s">
        <v>97</v>
      </c>
      <c r="AD64" s="76">
        <v>0</v>
      </c>
      <c r="AE64" s="76">
        <f t="shared" si="11"/>
        <v>0</v>
      </c>
      <c r="AF64" s="76">
        <f t="shared" si="79"/>
        <v>0</v>
      </c>
      <c r="AG64" s="76">
        <f t="shared" si="80"/>
        <v>0</v>
      </c>
      <c r="AH64" s="76">
        <f t="shared" si="81"/>
        <v>0</v>
      </c>
      <c r="AI64" s="76">
        <f t="shared" si="82"/>
        <v>0</v>
      </c>
      <c r="AJ64" s="76">
        <f t="shared" si="7"/>
        <v>0</v>
      </c>
      <c r="AK64" s="76">
        <v>0</v>
      </c>
      <c r="AL64" s="76">
        <v>0</v>
      </c>
      <c r="AM64" s="76">
        <v>0</v>
      </c>
      <c r="AN64" s="76">
        <v>0</v>
      </c>
      <c r="AO64" s="36">
        <v>0</v>
      </c>
      <c r="AP64" s="36">
        <f t="shared" si="83"/>
        <v>0</v>
      </c>
      <c r="AQ64" s="36">
        <v>0</v>
      </c>
      <c r="AR64" s="36">
        <v>0</v>
      </c>
      <c r="AS64" s="36">
        <v>0</v>
      </c>
      <c r="AT64" s="36" t="s">
        <v>97</v>
      </c>
      <c r="AU64" s="36" t="s">
        <v>97</v>
      </c>
      <c r="AV64" s="36" t="s">
        <v>97</v>
      </c>
      <c r="AW64" s="36" t="s">
        <v>97</v>
      </c>
      <c r="AX64" s="36" t="s">
        <v>97</v>
      </c>
      <c r="AY64" s="36" t="s">
        <v>97</v>
      </c>
      <c r="AZ64" s="36" t="s">
        <v>97</v>
      </c>
      <c r="BA64" s="36" t="s">
        <v>97</v>
      </c>
      <c r="BB64" s="36" t="s">
        <v>97</v>
      </c>
      <c r="BC64" s="36" t="s">
        <v>97</v>
      </c>
    </row>
    <row r="65" spans="1:55" ht="35.25" customHeight="1" x14ac:dyDescent="0.25">
      <c r="A65" s="62" t="s">
        <v>92</v>
      </c>
      <c r="B65" s="20" t="s">
        <v>129</v>
      </c>
      <c r="C65" s="21" t="s">
        <v>103</v>
      </c>
      <c r="D65" s="78">
        <v>0</v>
      </c>
      <c r="E65" s="76">
        <f t="shared" si="0"/>
        <v>0</v>
      </c>
      <c r="F65" s="76">
        <f t="shared" si="1"/>
        <v>0</v>
      </c>
      <c r="G65" s="76">
        <f t="shared" si="2"/>
        <v>0</v>
      </c>
      <c r="H65" s="76">
        <f t="shared" si="3"/>
        <v>0</v>
      </c>
      <c r="I65" s="76">
        <f t="shared" si="4"/>
        <v>0</v>
      </c>
      <c r="J65" s="76">
        <f t="shared" si="20"/>
        <v>0</v>
      </c>
      <c r="K65" s="76">
        <v>0</v>
      </c>
      <c r="L65" s="76">
        <v>0</v>
      </c>
      <c r="M65" s="76">
        <v>0</v>
      </c>
      <c r="N65" s="76">
        <v>0</v>
      </c>
      <c r="O65" s="76">
        <v>0</v>
      </c>
      <c r="P65" s="76">
        <f t="shared" si="78"/>
        <v>0</v>
      </c>
      <c r="Q65" s="76">
        <v>0</v>
      </c>
      <c r="R65" s="76">
        <v>0</v>
      </c>
      <c r="S65" s="76">
        <v>0</v>
      </c>
      <c r="T65" s="36" t="s">
        <v>97</v>
      </c>
      <c r="U65" s="36" t="s">
        <v>97</v>
      </c>
      <c r="V65" s="36" t="s">
        <v>97</v>
      </c>
      <c r="W65" s="36" t="s">
        <v>97</v>
      </c>
      <c r="X65" s="36" t="s">
        <v>97</v>
      </c>
      <c r="Y65" s="36" t="s">
        <v>97</v>
      </c>
      <c r="Z65" s="36" t="s">
        <v>97</v>
      </c>
      <c r="AA65" s="36" t="s">
        <v>97</v>
      </c>
      <c r="AB65" s="36" t="s">
        <v>97</v>
      </c>
      <c r="AC65" s="36" t="s">
        <v>97</v>
      </c>
      <c r="AD65" s="76">
        <v>0</v>
      </c>
      <c r="AE65" s="76">
        <f t="shared" si="11"/>
        <v>0</v>
      </c>
      <c r="AF65" s="76">
        <f t="shared" si="79"/>
        <v>0</v>
      </c>
      <c r="AG65" s="76">
        <f t="shared" si="80"/>
        <v>0</v>
      </c>
      <c r="AH65" s="76">
        <f t="shared" si="81"/>
        <v>0</v>
      </c>
      <c r="AI65" s="76">
        <f t="shared" si="82"/>
        <v>0</v>
      </c>
      <c r="AJ65" s="76">
        <f t="shared" si="7"/>
        <v>0</v>
      </c>
      <c r="AK65" s="76">
        <v>0</v>
      </c>
      <c r="AL65" s="76">
        <v>0</v>
      </c>
      <c r="AM65" s="76">
        <v>0</v>
      </c>
      <c r="AN65" s="76">
        <v>0</v>
      </c>
      <c r="AO65" s="36">
        <v>0</v>
      </c>
      <c r="AP65" s="36">
        <f t="shared" si="83"/>
        <v>0</v>
      </c>
      <c r="AQ65" s="36">
        <v>0</v>
      </c>
      <c r="AR65" s="36">
        <v>0</v>
      </c>
      <c r="AS65" s="36">
        <v>0</v>
      </c>
      <c r="AT65" s="36" t="s">
        <v>97</v>
      </c>
      <c r="AU65" s="36" t="s">
        <v>97</v>
      </c>
      <c r="AV65" s="36" t="s">
        <v>97</v>
      </c>
      <c r="AW65" s="36" t="s">
        <v>97</v>
      </c>
      <c r="AX65" s="36" t="s">
        <v>97</v>
      </c>
      <c r="AY65" s="36" t="s">
        <v>97</v>
      </c>
      <c r="AZ65" s="36" t="s">
        <v>97</v>
      </c>
      <c r="BA65" s="36" t="s">
        <v>97</v>
      </c>
      <c r="BB65" s="36" t="s">
        <v>97</v>
      </c>
      <c r="BC65" s="36" t="s">
        <v>97</v>
      </c>
    </row>
    <row r="66" spans="1:55" ht="35.25" customHeight="1" x14ac:dyDescent="0.25">
      <c r="A66" s="62" t="s">
        <v>52</v>
      </c>
      <c r="B66" s="20" t="s">
        <v>130</v>
      </c>
      <c r="C66" s="21" t="s">
        <v>103</v>
      </c>
      <c r="D66" s="78">
        <v>0</v>
      </c>
      <c r="E66" s="76">
        <f t="shared" si="0"/>
        <v>0</v>
      </c>
      <c r="F66" s="76">
        <f t="shared" si="1"/>
        <v>0</v>
      </c>
      <c r="G66" s="76">
        <f t="shared" si="2"/>
        <v>0</v>
      </c>
      <c r="H66" s="76">
        <f t="shared" si="3"/>
        <v>0</v>
      </c>
      <c r="I66" s="76">
        <f t="shared" si="4"/>
        <v>0</v>
      </c>
      <c r="J66" s="76">
        <f t="shared" si="20"/>
        <v>0</v>
      </c>
      <c r="K66" s="76">
        <v>0</v>
      </c>
      <c r="L66" s="76">
        <v>0</v>
      </c>
      <c r="M66" s="76">
        <v>0</v>
      </c>
      <c r="N66" s="76">
        <v>0</v>
      </c>
      <c r="O66" s="76">
        <v>0</v>
      </c>
      <c r="P66" s="76">
        <f t="shared" si="78"/>
        <v>0</v>
      </c>
      <c r="Q66" s="76">
        <v>0</v>
      </c>
      <c r="R66" s="76">
        <v>0</v>
      </c>
      <c r="S66" s="76">
        <v>0</v>
      </c>
      <c r="T66" s="36" t="s">
        <v>97</v>
      </c>
      <c r="U66" s="36" t="s">
        <v>97</v>
      </c>
      <c r="V66" s="36" t="s">
        <v>97</v>
      </c>
      <c r="W66" s="36" t="s">
        <v>97</v>
      </c>
      <c r="X66" s="36" t="s">
        <v>97</v>
      </c>
      <c r="Y66" s="36" t="s">
        <v>97</v>
      </c>
      <c r="Z66" s="36" t="s">
        <v>97</v>
      </c>
      <c r="AA66" s="36" t="s">
        <v>97</v>
      </c>
      <c r="AB66" s="36" t="s">
        <v>97</v>
      </c>
      <c r="AC66" s="36" t="s">
        <v>97</v>
      </c>
      <c r="AD66" s="76">
        <v>0</v>
      </c>
      <c r="AE66" s="76">
        <f t="shared" si="11"/>
        <v>0</v>
      </c>
      <c r="AF66" s="76">
        <f t="shared" si="79"/>
        <v>0</v>
      </c>
      <c r="AG66" s="76">
        <f t="shared" si="80"/>
        <v>0</v>
      </c>
      <c r="AH66" s="76">
        <f t="shared" si="81"/>
        <v>0</v>
      </c>
      <c r="AI66" s="76">
        <f t="shared" si="82"/>
        <v>0</v>
      </c>
      <c r="AJ66" s="76">
        <f t="shared" si="7"/>
        <v>0</v>
      </c>
      <c r="AK66" s="76">
        <v>0</v>
      </c>
      <c r="AL66" s="76">
        <v>0</v>
      </c>
      <c r="AM66" s="76">
        <v>0</v>
      </c>
      <c r="AN66" s="76">
        <v>0</v>
      </c>
      <c r="AO66" s="36">
        <v>0</v>
      </c>
      <c r="AP66" s="36">
        <f t="shared" si="83"/>
        <v>0</v>
      </c>
      <c r="AQ66" s="36">
        <v>0</v>
      </c>
      <c r="AR66" s="36">
        <v>0</v>
      </c>
      <c r="AS66" s="36">
        <v>0</v>
      </c>
      <c r="AT66" s="36" t="s">
        <v>97</v>
      </c>
      <c r="AU66" s="36" t="s">
        <v>97</v>
      </c>
      <c r="AV66" s="36" t="s">
        <v>97</v>
      </c>
      <c r="AW66" s="36" t="s">
        <v>97</v>
      </c>
      <c r="AX66" s="36" t="s">
        <v>97</v>
      </c>
      <c r="AY66" s="36" t="s">
        <v>97</v>
      </c>
      <c r="AZ66" s="36" t="s">
        <v>97</v>
      </c>
      <c r="BA66" s="36" t="s">
        <v>97</v>
      </c>
      <c r="BB66" s="36" t="s">
        <v>97</v>
      </c>
      <c r="BC66" s="36" t="s">
        <v>97</v>
      </c>
    </row>
    <row r="67" spans="1:55" ht="35.25" customHeight="1" x14ac:dyDescent="0.25">
      <c r="A67" s="62" t="s">
        <v>131</v>
      </c>
      <c r="B67" s="20" t="s">
        <v>132</v>
      </c>
      <c r="C67" s="21" t="s">
        <v>103</v>
      </c>
      <c r="D67" s="78">
        <v>0</v>
      </c>
      <c r="E67" s="76">
        <f t="shared" si="0"/>
        <v>0</v>
      </c>
      <c r="F67" s="76">
        <f t="shared" si="1"/>
        <v>0</v>
      </c>
      <c r="G67" s="76">
        <f t="shared" si="2"/>
        <v>0</v>
      </c>
      <c r="H67" s="76">
        <f t="shared" si="3"/>
        <v>0</v>
      </c>
      <c r="I67" s="76">
        <f t="shared" si="4"/>
        <v>0</v>
      </c>
      <c r="J67" s="76">
        <f t="shared" si="20"/>
        <v>0</v>
      </c>
      <c r="K67" s="76">
        <v>0</v>
      </c>
      <c r="L67" s="76">
        <v>0</v>
      </c>
      <c r="M67" s="76">
        <v>0</v>
      </c>
      <c r="N67" s="76">
        <v>0</v>
      </c>
      <c r="O67" s="76">
        <v>0</v>
      </c>
      <c r="P67" s="76">
        <f t="shared" si="78"/>
        <v>0</v>
      </c>
      <c r="Q67" s="76">
        <v>0</v>
      </c>
      <c r="R67" s="76">
        <v>0</v>
      </c>
      <c r="S67" s="76">
        <v>0</v>
      </c>
      <c r="T67" s="36" t="s">
        <v>97</v>
      </c>
      <c r="U67" s="36" t="s">
        <v>97</v>
      </c>
      <c r="V67" s="36" t="s">
        <v>97</v>
      </c>
      <c r="W67" s="36" t="s">
        <v>97</v>
      </c>
      <c r="X67" s="36" t="s">
        <v>97</v>
      </c>
      <c r="Y67" s="36" t="s">
        <v>97</v>
      </c>
      <c r="Z67" s="36" t="s">
        <v>97</v>
      </c>
      <c r="AA67" s="36" t="s">
        <v>97</v>
      </c>
      <c r="AB67" s="36" t="s">
        <v>97</v>
      </c>
      <c r="AC67" s="36" t="s">
        <v>97</v>
      </c>
      <c r="AD67" s="76">
        <v>0</v>
      </c>
      <c r="AE67" s="76">
        <f t="shared" si="11"/>
        <v>0</v>
      </c>
      <c r="AF67" s="76">
        <f t="shared" si="79"/>
        <v>0</v>
      </c>
      <c r="AG67" s="76">
        <f t="shared" si="80"/>
        <v>0</v>
      </c>
      <c r="AH67" s="76">
        <f t="shared" si="81"/>
        <v>0</v>
      </c>
      <c r="AI67" s="76">
        <f t="shared" si="82"/>
        <v>0</v>
      </c>
      <c r="AJ67" s="76">
        <f t="shared" si="7"/>
        <v>0</v>
      </c>
      <c r="AK67" s="76">
        <v>0</v>
      </c>
      <c r="AL67" s="76">
        <v>0</v>
      </c>
      <c r="AM67" s="76">
        <v>0</v>
      </c>
      <c r="AN67" s="76">
        <v>0</v>
      </c>
      <c r="AO67" s="36">
        <v>0</v>
      </c>
      <c r="AP67" s="36">
        <f t="shared" si="83"/>
        <v>0</v>
      </c>
      <c r="AQ67" s="36">
        <v>0</v>
      </c>
      <c r="AR67" s="36">
        <v>0</v>
      </c>
      <c r="AS67" s="36">
        <v>0</v>
      </c>
      <c r="AT67" s="36" t="s">
        <v>97</v>
      </c>
      <c r="AU67" s="36" t="s">
        <v>97</v>
      </c>
      <c r="AV67" s="36" t="s">
        <v>97</v>
      </c>
      <c r="AW67" s="36" t="s">
        <v>97</v>
      </c>
      <c r="AX67" s="36" t="s">
        <v>97</v>
      </c>
      <c r="AY67" s="36" t="s">
        <v>97</v>
      </c>
      <c r="AZ67" s="36" t="s">
        <v>97</v>
      </c>
      <c r="BA67" s="36" t="s">
        <v>97</v>
      </c>
      <c r="BB67" s="36" t="s">
        <v>97</v>
      </c>
      <c r="BC67" s="36" t="s">
        <v>97</v>
      </c>
    </row>
    <row r="68" spans="1:55" ht="35.25" customHeight="1" x14ac:dyDescent="0.25">
      <c r="A68" s="62" t="s">
        <v>131</v>
      </c>
      <c r="B68" s="20" t="s">
        <v>133</v>
      </c>
      <c r="C68" s="21" t="s">
        <v>103</v>
      </c>
      <c r="D68" s="78">
        <v>0</v>
      </c>
      <c r="E68" s="76">
        <f t="shared" si="0"/>
        <v>0</v>
      </c>
      <c r="F68" s="76">
        <f t="shared" si="1"/>
        <v>0</v>
      </c>
      <c r="G68" s="76">
        <f t="shared" si="2"/>
        <v>0</v>
      </c>
      <c r="H68" s="76">
        <f t="shared" si="3"/>
        <v>0</v>
      </c>
      <c r="I68" s="76">
        <f t="shared" si="4"/>
        <v>0</v>
      </c>
      <c r="J68" s="76">
        <f t="shared" si="20"/>
        <v>0</v>
      </c>
      <c r="K68" s="76">
        <v>0</v>
      </c>
      <c r="L68" s="76">
        <v>0</v>
      </c>
      <c r="M68" s="76">
        <v>0</v>
      </c>
      <c r="N68" s="76">
        <v>0</v>
      </c>
      <c r="O68" s="76">
        <v>0</v>
      </c>
      <c r="P68" s="76">
        <f t="shared" si="78"/>
        <v>0</v>
      </c>
      <c r="Q68" s="76">
        <v>0</v>
      </c>
      <c r="R68" s="76">
        <v>0</v>
      </c>
      <c r="S68" s="76">
        <v>0</v>
      </c>
      <c r="T68" s="36" t="s">
        <v>97</v>
      </c>
      <c r="U68" s="36" t="s">
        <v>97</v>
      </c>
      <c r="V68" s="36" t="s">
        <v>97</v>
      </c>
      <c r="W68" s="36" t="s">
        <v>97</v>
      </c>
      <c r="X68" s="36" t="s">
        <v>97</v>
      </c>
      <c r="Y68" s="36" t="s">
        <v>97</v>
      </c>
      <c r="Z68" s="36" t="s">
        <v>97</v>
      </c>
      <c r="AA68" s="36" t="s">
        <v>97</v>
      </c>
      <c r="AB68" s="36" t="s">
        <v>97</v>
      </c>
      <c r="AC68" s="36" t="s">
        <v>97</v>
      </c>
      <c r="AD68" s="76">
        <v>0</v>
      </c>
      <c r="AE68" s="76">
        <f t="shared" si="11"/>
        <v>0</v>
      </c>
      <c r="AF68" s="76">
        <f t="shared" si="79"/>
        <v>0</v>
      </c>
      <c r="AG68" s="76">
        <f t="shared" si="80"/>
        <v>0</v>
      </c>
      <c r="AH68" s="76">
        <f t="shared" si="81"/>
        <v>0</v>
      </c>
      <c r="AI68" s="76">
        <f t="shared" si="82"/>
        <v>0</v>
      </c>
      <c r="AJ68" s="76">
        <f t="shared" si="7"/>
        <v>0</v>
      </c>
      <c r="AK68" s="76">
        <v>0</v>
      </c>
      <c r="AL68" s="76">
        <v>0</v>
      </c>
      <c r="AM68" s="76">
        <v>0</v>
      </c>
      <c r="AN68" s="76">
        <v>0</v>
      </c>
      <c r="AO68" s="36">
        <v>0</v>
      </c>
      <c r="AP68" s="36">
        <f t="shared" si="83"/>
        <v>0</v>
      </c>
      <c r="AQ68" s="36">
        <v>0</v>
      </c>
      <c r="AR68" s="36">
        <v>0</v>
      </c>
      <c r="AS68" s="36">
        <v>0</v>
      </c>
      <c r="AT68" s="36" t="s">
        <v>97</v>
      </c>
      <c r="AU68" s="36" t="s">
        <v>97</v>
      </c>
      <c r="AV68" s="36" t="s">
        <v>97</v>
      </c>
      <c r="AW68" s="36" t="s">
        <v>97</v>
      </c>
      <c r="AX68" s="36" t="s">
        <v>97</v>
      </c>
      <c r="AY68" s="36" t="s">
        <v>97</v>
      </c>
      <c r="AZ68" s="36" t="s">
        <v>97</v>
      </c>
      <c r="BA68" s="36" t="s">
        <v>97</v>
      </c>
      <c r="BB68" s="36" t="s">
        <v>97</v>
      </c>
      <c r="BC68" s="36" t="s">
        <v>97</v>
      </c>
    </row>
    <row r="69" spans="1:55" ht="35.25" customHeight="1" x14ac:dyDescent="0.25">
      <c r="A69" s="62" t="s">
        <v>131</v>
      </c>
      <c r="B69" s="20" t="s">
        <v>134</v>
      </c>
      <c r="C69" s="21" t="s">
        <v>103</v>
      </c>
      <c r="D69" s="78">
        <v>0</v>
      </c>
      <c r="E69" s="76">
        <f t="shared" si="0"/>
        <v>0</v>
      </c>
      <c r="F69" s="76">
        <f t="shared" si="1"/>
        <v>0</v>
      </c>
      <c r="G69" s="76">
        <f t="shared" si="2"/>
        <v>0</v>
      </c>
      <c r="H69" s="76">
        <f t="shared" si="3"/>
        <v>0</v>
      </c>
      <c r="I69" s="76">
        <f t="shared" si="4"/>
        <v>0</v>
      </c>
      <c r="J69" s="76">
        <f t="shared" si="20"/>
        <v>0</v>
      </c>
      <c r="K69" s="76">
        <v>0</v>
      </c>
      <c r="L69" s="76">
        <v>0</v>
      </c>
      <c r="M69" s="76">
        <v>0</v>
      </c>
      <c r="N69" s="76">
        <v>0</v>
      </c>
      <c r="O69" s="76">
        <v>0</v>
      </c>
      <c r="P69" s="76">
        <f t="shared" si="78"/>
        <v>0</v>
      </c>
      <c r="Q69" s="76">
        <v>0</v>
      </c>
      <c r="R69" s="76">
        <v>0</v>
      </c>
      <c r="S69" s="76">
        <v>0</v>
      </c>
      <c r="T69" s="36" t="s">
        <v>97</v>
      </c>
      <c r="U69" s="36" t="s">
        <v>97</v>
      </c>
      <c r="V69" s="36" t="s">
        <v>97</v>
      </c>
      <c r="W69" s="36" t="s">
        <v>97</v>
      </c>
      <c r="X69" s="36" t="s">
        <v>97</v>
      </c>
      <c r="Y69" s="36" t="s">
        <v>97</v>
      </c>
      <c r="Z69" s="36" t="s">
        <v>97</v>
      </c>
      <c r="AA69" s="36" t="s">
        <v>97</v>
      </c>
      <c r="AB69" s="36" t="s">
        <v>97</v>
      </c>
      <c r="AC69" s="36" t="s">
        <v>97</v>
      </c>
      <c r="AD69" s="76">
        <v>0</v>
      </c>
      <c r="AE69" s="76">
        <f t="shared" si="11"/>
        <v>0</v>
      </c>
      <c r="AF69" s="76">
        <f t="shared" si="79"/>
        <v>0</v>
      </c>
      <c r="AG69" s="76">
        <f t="shared" si="80"/>
        <v>0</v>
      </c>
      <c r="AH69" s="76">
        <f t="shared" si="81"/>
        <v>0</v>
      </c>
      <c r="AI69" s="76">
        <f t="shared" si="82"/>
        <v>0</v>
      </c>
      <c r="AJ69" s="76">
        <f t="shared" si="7"/>
        <v>0</v>
      </c>
      <c r="AK69" s="76">
        <v>0</v>
      </c>
      <c r="AL69" s="76">
        <v>0</v>
      </c>
      <c r="AM69" s="76">
        <v>0</v>
      </c>
      <c r="AN69" s="76">
        <v>0</v>
      </c>
      <c r="AO69" s="36">
        <v>0</v>
      </c>
      <c r="AP69" s="36">
        <f t="shared" si="83"/>
        <v>0</v>
      </c>
      <c r="AQ69" s="36">
        <v>0</v>
      </c>
      <c r="AR69" s="36">
        <v>0</v>
      </c>
      <c r="AS69" s="36">
        <v>0</v>
      </c>
      <c r="AT69" s="36" t="s">
        <v>97</v>
      </c>
      <c r="AU69" s="36" t="s">
        <v>97</v>
      </c>
      <c r="AV69" s="36" t="s">
        <v>97</v>
      </c>
      <c r="AW69" s="36" t="s">
        <v>97</v>
      </c>
      <c r="AX69" s="36" t="s">
        <v>97</v>
      </c>
      <c r="AY69" s="36" t="s">
        <v>97</v>
      </c>
      <c r="AZ69" s="36" t="s">
        <v>97</v>
      </c>
      <c r="BA69" s="36" t="s">
        <v>97</v>
      </c>
      <c r="BB69" s="36" t="s">
        <v>97</v>
      </c>
      <c r="BC69" s="36" t="s">
        <v>97</v>
      </c>
    </row>
    <row r="70" spans="1:55" ht="35.25" customHeight="1" x14ac:dyDescent="0.25">
      <c r="A70" s="62" t="s">
        <v>131</v>
      </c>
      <c r="B70" s="20" t="s">
        <v>135</v>
      </c>
      <c r="C70" s="21" t="s">
        <v>103</v>
      </c>
      <c r="D70" s="78">
        <v>0</v>
      </c>
      <c r="E70" s="76">
        <f t="shared" si="0"/>
        <v>0</v>
      </c>
      <c r="F70" s="76">
        <f t="shared" si="1"/>
        <v>0</v>
      </c>
      <c r="G70" s="76">
        <f t="shared" si="2"/>
        <v>0</v>
      </c>
      <c r="H70" s="76">
        <f t="shared" si="3"/>
        <v>0</v>
      </c>
      <c r="I70" s="76">
        <f t="shared" si="4"/>
        <v>0</v>
      </c>
      <c r="J70" s="76">
        <f t="shared" si="20"/>
        <v>0</v>
      </c>
      <c r="K70" s="76">
        <v>0</v>
      </c>
      <c r="L70" s="76">
        <v>0</v>
      </c>
      <c r="M70" s="76">
        <v>0</v>
      </c>
      <c r="N70" s="76">
        <v>0</v>
      </c>
      <c r="O70" s="76">
        <v>0</v>
      </c>
      <c r="P70" s="76">
        <f t="shared" si="78"/>
        <v>0</v>
      </c>
      <c r="Q70" s="76">
        <v>0</v>
      </c>
      <c r="R70" s="76">
        <v>0</v>
      </c>
      <c r="S70" s="76">
        <v>0</v>
      </c>
      <c r="T70" s="36" t="s">
        <v>97</v>
      </c>
      <c r="U70" s="36" t="s">
        <v>97</v>
      </c>
      <c r="V70" s="36" t="s">
        <v>97</v>
      </c>
      <c r="W70" s="36" t="s">
        <v>97</v>
      </c>
      <c r="X70" s="36" t="s">
        <v>97</v>
      </c>
      <c r="Y70" s="36" t="s">
        <v>97</v>
      </c>
      <c r="Z70" s="36" t="s">
        <v>97</v>
      </c>
      <c r="AA70" s="36" t="s">
        <v>97</v>
      </c>
      <c r="AB70" s="36" t="s">
        <v>97</v>
      </c>
      <c r="AC70" s="36" t="s">
        <v>97</v>
      </c>
      <c r="AD70" s="76">
        <v>0</v>
      </c>
      <c r="AE70" s="76">
        <f t="shared" si="11"/>
        <v>0</v>
      </c>
      <c r="AF70" s="76">
        <f t="shared" si="79"/>
        <v>0</v>
      </c>
      <c r="AG70" s="76">
        <f t="shared" si="80"/>
        <v>0</v>
      </c>
      <c r="AH70" s="76">
        <f t="shared" si="81"/>
        <v>0</v>
      </c>
      <c r="AI70" s="76">
        <f t="shared" si="82"/>
        <v>0</v>
      </c>
      <c r="AJ70" s="76">
        <f t="shared" si="7"/>
        <v>0</v>
      </c>
      <c r="AK70" s="76">
        <v>0</v>
      </c>
      <c r="AL70" s="76">
        <v>0</v>
      </c>
      <c r="AM70" s="76">
        <v>0</v>
      </c>
      <c r="AN70" s="76">
        <v>0</v>
      </c>
      <c r="AO70" s="36">
        <v>0</v>
      </c>
      <c r="AP70" s="36">
        <f t="shared" si="83"/>
        <v>0</v>
      </c>
      <c r="AQ70" s="36">
        <v>0</v>
      </c>
      <c r="AR70" s="36">
        <v>0</v>
      </c>
      <c r="AS70" s="36">
        <v>0</v>
      </c>
      <c r="AT70" s="36" t="s">
        <v>97</v>
      </c>
      <c r="AU70" s="36" t="s">
        <v>97</v>
      </c>
      <c r="AV70" s="36" t="s">
        <v>97</v>
      </c>
      <c r="AW70" s="36" t="s">
        <v>97</v>
      </c>
      <c r="AX70" s="36" t="s">
        <v>97</v>
      </c>
      <c r="AY70" s="36" t="s">
        <v>97</v>
      </c>
      <c r="AZ70" s="36" t="s">
        <v>97</v>
      </c>
      <c r="BA70" s="36" t="s">
        <v>97</v>
      </c>
      <c r="BB70" s="36" t="s">
        <v>97</v>
      </c>
      <c r="BC70" s="36" t="s">
        <v>97</v>
      </c>
    </row>
    <row r="71" spans="1:55" ht="35.25" customHeight="1" x14ac:dyDescent="0.25">
      <c r="A71" s="62" t="s">
        <v>136</v>
      </c>
      <c r="B71" s="20" t="s">
        <v>132</v>
      </c>
      <c r="C71" s="21" t="s">
        <v>103</v>
      </c>
      <c r="D71" s="78">
        <v>0</v>
      </c>
      <c r="E71" s="76">
        <f t="shared" si="0"/>
        <v>0</v>
      </c>
      <c r="F71" s="76">
        <f t="shared" si="1"/>
        <v>0</v>
      </c>
      <c r="G71" s="76">
        <f t="shared" si="2"/>
        <v>0</v>
      </c>
      <c r="H71" s="76">
        <f t="shared" si="3"/>
        <v>0</v>
      </c>
      <c r="I71" s="76">
        <f t="shared" si="4"/>
        <v>0</v>
      </c>
      <c r="J71" s="76">
        <f t="shared" si="20"/>
        <v>0</v>
      </c>
      <c r="K71" s="76">
        <v>0</v>
      </c>
      <c r="L71" s="76">
        <v>0</v>
      </c>
      <c r="M71" s="76">
        <v>0</v>
      </c>
      <c r="N71" s="76">
        <v>0</v>
      </c>
      <c r="O71" s="76">
        <v>0</v>
      </c>
      <c r="P71" s="76">
        <f t="shared" si="78"/>
        <v>0</v>
      </c>
      <c r="Q71" s="76">
        <v>0</v>
      </c>
      <c r="R71" s="76">
        <v>0</v>
      </c>
      <c r="S71" s="76">
        <v>0</v>
      </c>
      <c r="T71" s="36" t="s">
        <v>97</v>
      </c>
      <c r="U71" s="36" t="s">
        <v>97</v>
      </c>
      <c r="V71" s="36" t="s">
        <v>97</v>
      </c>
      <c r="W71" s="36" t="s">
        <v>97</v>
      </c>
      <c r="X71" s="36" t="s">
        <v>97</v>
      </c>
      <c r="Y71" s="36" t="s">
        <v>97</v>
      </c>
      <c r="Z71" s="36" t="s">
        <v>97</v>
      </c>
      <c r="AA71" s="36" t="s">
        <v>97</v>
      </c>
      <c r="AB71" s="36" t="s">
        <v>97</v>
      </c>
      <c r="AC71" s="36" t="s">
        <v>97</v>
      </c>
      <c r="AD71" s="76">
        <v>0</v>
      </c>
      <c r="AE71" s="76">
        <f t="shared" si="11"/>
        <v>0</v>
      </c>
      <c r="AF71" s="76">
        <f t="shared" si="79"/>
        <v>0</v>
      </c>
      <c r="AG71" s="76">
        <f t="shared" si="80"/>
        <v>0</v>
      </c>
      <c r="AH71" s="76">
        <f t="shared" si="81"/>
        <v>0</v>
      </c>
      <c r="AI71" s="76">
        <f t="shared" si="82"/>
        <v>0</v>
      </c>
      <c r="AJ71" s="76">
        <f t="shared" si="7"/>
        <v>0</v>
      </c>
      <c r="AK71" s="76">
        <v>0</v>
      </c>
      <c r="AL71" s="76">
        <v>0</v>
      </c>
      <c r="AM71" s="76">
        <v>0</v>
      </c>
      <c r="AN71" s="76">
        <v>0</v>
      </c>
      <c r="AO71" s="36">
        <v>0</v>
      </c>
      <c r="AP71" s="36">
        <f t="shared" si="83"/>
        <v>0</v>
      </c>
      <c r="AQ71" s="36">
        <v>0</v>
      </c>
      <c r="AR71" s="36">
        <v>0</v>
      </c>
      <c r="AS71" s="36">
        <v>0</v>
      </c>
      <c r="AT71" s="36" t="s">
        <v>97</v>
      </c>
      <c r="AU71" s="36" t="s">
        <v>97</v>
      </c>
      <c r="AV71" s="36" t="s">
        <v>97</v>
      </c>
      <c r="AW71" s="36" t="s">
        <v>97</v>
      </c>
      <c r="AX71" s="36" t="s">
        <v>97</v>
      </c>
      <c r="AY71" s="36" t="s">
        <v>97</v>
      </c>
      <c r="AZ71" s="36" t="s">
        <v>97</v>
      </c>
      <c r="BA71" s="36" t="s">
        <v>97</v>
      </c>
      <c r="BB71" s="36" t="s">
        <v>97</v>
      </c>
      <c r="BC71" s="36" t="s">
        <v>97</v>
      </c>
    </row>
    <row r="72" spans="1:55" ht="64.5" customHeight="1" x14ac:dyDescent="0.25">
      <c r="A72" s="62" t="s">
        <v>136</v>
      </c>
      <c r="B72" s="20" t="s">
        <v>133</v>
      </c>
      <c r="C72" s="21" t="s">
        <v>103</v>
      </c>
      <c r="D72" s="78">
        <v>0</v>
      </c>
      <c r="E72" s="76">
        <f t="shared" si="0"/>
        <v>0</v>
      </c>
      <c r="F72" s="76">
        <f t="shared" si="1"/>
        <v>0</v>
      </c>
      <c r="G72" s="76">
        <f t="shared" si="2"/>
        <v>0</v>
      </c>
      <c r="H72" s="76">
        <f t="shared" si="3"/>
        <v>0</v>
      </c>
      <c r="I72" s="76">
        <f t="shared" si="4"/>
        <v>0</v>
      </c>
      <c r="J72" s="76">
        <f t="shared" si="20"/>
        <v>0</v>
      </c>
      <c r="K72" s="76">
        <v>0</v>
      </c>
      <c r="L72" s="76">
        <v>0</v>
      </c>
      <c r="M72" s="76">
        <v>0</v>
      </c>
      <c r="N72" s="76">
        <v>0</v>
      </c>
      <c r="O72" s="76">
        <v>0</v>
      </c>
      <c r="P72" s="76">
        <f t="shared" si="78"/>
        <v>0</v>
      </c>
      <c r="Q72" s="76">
        <v>0</v>
      </c>
      <c r="R72" s="76">
        <v>0</v>
      </c>
      <c r="S72" s="76">
        <v>0</v>
      </c>
      <c r="T72" s="36" t="s">
        <v>97</v>
      </c>
      <c r="U72" s="36" t="s">
        <v>97</v>
      </c>
      <c r="V72" s="36" t="s">
        <v>97</v>
      </c>
      <c r="W72" s="36" t="s">
        <v>97</v>
      </c>
      <c r="X72" s="36" t="s">
        <v>97</v>
      </c>
      <c r="Y72" s="36" t="s">
        <v>97</v>
      </c>
      <c r="Z72" s="36" t="s">
        <v>97</v>
      </c>
      <c r="AA72" s="36" t="s">
        <v>97</v>
      </c>
      <c r="AB72" s="36" t="s">
        <v>97</v>
      </c>
      <c r="AC72" s="36" t="s">
        <v>97</v>
      </c>
      <c r="AD72" s="76">
        <v>0</v>
      </c>
      <c r="AE72" s="76">
        <f t="shared" si="11"/>
        <v>0</v>
      </c>
      <c r="AF72" s="76">
        <f t="shared" si="79"/>
        <v>0</v>
      </c>
      <c r="AG72" s="76">
        <f t="shared" si="80"/>
        <v>0</v>
      </c>
      <c r="AH72" s="76">
        <f t="shared" si="81"/>
        <v>0</v>
      </c>
      <c r="AI72" s="76">
        <f t="shared" si="82"/>
        <v>0</v>
      </c>
      <c r="AJ72" s="76">
        <f t="shared" si="7"/>
        <v>0</v>
      </c>
      <c r="AK72" s="76">
        <v>0</v>
      </c>
      <c r="AL72" s="76">
        <v>0</v>
      </c>
      <c r="AM72" s="76">
        <v>0</v>
      </c>
      <c r="AN72" s="76">
        <v>0</v>
      </c>
      <c r="AO72" s="36">
        <v>0</v>
      </c>
      <c r="AP72" s="36">
        <f t="shared" si="83"/>
        <v>0</v>
      </c>
      <c r="AQ72" s="36">
        <v>0</v>
      </c>
      <c r="AR72" s="36">
        <v>0</v>
      </c>
      <c r="AS72" s="36">
        <v>0</v>
      </c>
      <c r="AT72" s="36" t="s">
        <v>97</v>
      </c>
      <c r="AU72" s="36" t="s">
        <v>97</v>
      </c>
      <c r="AV72" s="36" t="s">
        <v>97</v>
      </c>
      <c r="AW72" s="36" t="s">
        <v>97</v>
      </c>
      <c r="AX72" s="36" t="s">
        <v>97</v>
      </c>
      <c r="AY72" s="36" t="s">
        <v>97</v>
      </c>
      <c r="AZ72" s="36" t="s">
        <v>97</v>
      </c>
      <c r="BA72" s="36" t="s">
        <v>97</v>
      </c>
      <c r="BB72" s="36" t="s">
        <v>97</v>
      </c>
      <c r="BC72" s="36" t="s">
        <v>97</v>
      </c>
    </row>
    <row r="73" spans="1:55" ht="64.5" customHeight="1" x14ac:dyDescent="0.25">
      <c r="A73" s="62" t="s">
        <v>136</v>
      </c>
      <c r="B73" s="20" t="s">
        <v>134</v>
      </c>
      <c r="C73" s="21" t="s">
        <v>103</v>
      </c>
      <c r="D73" s="78">
        <v>0</v>
      </c>
      <c r="E73" s="76">
        <f t="shared" si="0"/>
        <v>0</v>
      </c>
      <c r="F73" s="76">
        <f t="shared" si="1"/>
        <v>0</v>
      </c>
      <c r="G73" s="76">
        <f t="shared" si="2"/>
        <v>0</v>
      </c>
      <c r="H73" s="76">
        <f t="shared" si="3"/>
        <v>0</v>
      </c>
      <c r="I73" s="76">
        <f t="shared" si="4"/>
        <v>0</v>
      </c>
      <c r="J73" s="76">
        <f t="shared" si="20"/>
        <v>0</v>
      </c>
      <c r="K73" s="76">
        <v>0</v>
      </c>
      <c r="L73" s="76">
        <v>0</v>
      </c>
      <c r="M73" s="76">
        <v>0</v>
      </c>
      <c r="N73" s="76">
        <v>0</v>
      </c>
      <c r="O73" s="76">
        <v>0</v>
      </c>
      <c r="P73" s="76">
        <f t="shared" si="78"/>
        <v>0</v>
      </c>
      <c r="Q73" s="76">
        <v>0</v>
      </c>
      <c r="R73" s="76">
        <v>0</v>
      </c>
      <c r="S73" s="76">
        <v>0</v>
      </c>
      <c r="T73" s="36" t="s">
        <v>97</v>
      </c>
      <c r="U73" s="36" t="s">
        <v>97</v>
      </c>
      <c r="V73" s="36" t="s">
        <v>97</v>
      </c>
      <c r="W73" s="36" t="s">
        <v>97</v>
      </c>
      <c r="X73" s="36" t="s">
        <v>97</v>
      </c>
      <c r="Y73" s="36" t="s">
        <v>97</v>
      </c>
      <c r="Z73" s="36" t="s">
        <v>97</v>
      </c>
      <c r="AA73" s="36" t="s">
        <v>97</v>
      </c>
      <c r="AB73" s="36" t="s">
        <v>97</v>
      </c>
      <c r="AC73" s="36" t="s">
        <v>97</v>
      </c>
      <c r="AD73" s="76">
        <v>0</v>
      </c>
      <c r="AE73" s="76">
        <f t="shared" si="11"/>
        <v>0</v>
      </c>
      <c r="AF73" s="76">
        <f t="shared" si="79"/>
        <v>0</v>
      </c>
      <c r="AG73" s="76">
        <f t="shared" si="80"/>
        <v>0</v>
      </c>
      <c r="AH73" s="76">
        <f t="shared" si="81"/>
        <v>0</v>
      </c>
      <c r="AI73" s="76">
        <f t="shared" si="82"/>
        <v>0</v>
      </c>
      <c r="AJ73" s="76">
        <f t="shared" si="7"/>
        <v>0</v>
      </c>
      <c r="AK73" s="76">
        <v>0</v>
      </c>
      <c r="AL73" s="76">
        <v>0</v>
      </c>
      <c r="AM73" s="76">
        <v>0</v>
      </c>
      <c r="AN73" s="76">
        <v>0</v>
      </c>
      <c r="AO73" s="36">
        <v>0</v>
      </c>
      <c r="AP73" s="36">
        <f t="shared" si="83"/>
        <v>0</v>
      </c>
      <c r="AQ73" s="36">
        <v>0</v>
      </c>
      <c r="AR73" s="36">
        <v>0</v>
      </c>
      <c r="AS73" s="36">
        <v>0</v>
      </c>
      <c r="AT73" s="36" t="s">
        <v>97</v>
      </c>
      <c r="AU73" s="36" t="s">
        <v>97</v>
      </c>
      <c r="AV73" s="36" t="s">
        <v>97</v>
      </c>
      <c r="AW73" s="36" t="s">
        <v>97</v>
      </c>
      <c r="AX73" s="36" t="s">
        <v>97</v>
      </c>
      <c r="AY73" s="36" t="s">
        <v>97</v>
      </c>
      <c r="AZ73" s="36" t="s">
        <v>97</v>
      </c>
      <c r="BA73" s="36" t="s">
        <v>97</v>
      </c>
      <c r="BB73" s="36" t="s">
        <v>97</v>
      </c>
      <c r="BC73" s="36" t="s">
        <v>97</v>
      </c>
    </row>
    <row r="74" spans="1:55" ht="59.25" customHeight="1" x14ac:dyDescent="0.25">
      <c r="A74" s="62" t="s">
        <v>136</v>
      </c>
      <c r="B74" s="20" t="s">
        <v>137</v>
      </c>
      <c r="C74" s="21" t="s">
        <v>103</v>
      </c>
      <c r="D74" s="78">
        <v>0</v>
      </c>
      <c r="E74" s="76">
        <f t="shared" si="0"/>
        <v>0</v>
      </c>
      <c r="F74" s="76">
        <f t="shared" si="1"/>
        <v>0</v>
      </c>
      <c r="G74" s="76">
        <f t="shared" si="2"/>
        <v>0</v>
      </c>
      <c r="H74" s="76">
        <f t="shared" si="3"/>
        <v>0</v>
      </c>
      <c r="I74" s="76">
        <f t="shared" si="4"/>
        <v>0</v>
      </c>
      <c r="J74" s="76">
        <f t="shared" si="20"/>
        <v>0</v>
      </c>
      <c r="K74" s="76">
        <v>0</v>
      </c>
      <c r="L74" s="76">
        <v>0</v>
      </c>
      <c r="M74" s="76">
        <v>0</v>
      </c>
      <c r="N74" s="76">
        <v>0</v>
      </c>
      <c r="O74" s="76">
        <v>0</v>
      </c>
      <c r="P74" s="76">
        <f t="shared" si="78"/>
        <v>0</v>
      </c>
      <c r="Q74" s="76">
        <v>0</v>
      </c>
      <c r="R74" s="76">
        <v>0</v>
      </c>
      <c r="S74" s="76">
        <v>0</v>
      </c>
      <c r="T74" s="36" t="s">
        <v>97</v>
      </c>
      <c r="U74" s="36" t="s">
        <v>97</v>
      </c>
      <c r="V74" s="36" t="s">
        <v>97</v>
      </c>
      <c r="W74" s="36" t="s">
        <v>97</v>
      </c>
      <c r="X74" s="36" t="s">
        <v>97</v>
      </c>
      <c r="Y74" s="36" t="s">
        <v>97</v>
      </c>
      <c r="Z74" s="36" t="s">
        <v>97</v>
      </c>
      <c r="AA74" s="36" t="s">
        <v>97</v>
      </c>
      <c r="AB74" s="36" t="s">
        <v>97</v>
      </c>
      <c r="AC74" s="36" t="s">
        <v>97</v>
      </c>
      <c r="AD74" s="76">
        <v>0</v>
      </c>
      <c r="AE74" s="76">
        <f t="shared" si="11"/>
        <v>0</v>
      </c>
      <c r="AF74" s="76">
        <f t="shared" si="79"/>
        <v>0</v>
      </c>
      <c r="AG74" s="76">
        <f t="shared" si="80"/>
        <v>0</v>
      </c>
      <c r="AH74" s="76">
        <f t="shared" si="81"/>
        <v>0</v>
      </c>
      <c r="AI74" s="76">
        <f t="shared" si="82"/>
        <v>0</v>
      </c>
      <c r="AJ74" s="76">
        <f t="shared" si="7"/>
        <v>0</v>
      </c>
      <c r="AK74" s="76">
        <v>0</v>
      </c>
      <c r="AL74" s="76">
        <v>0</v>
      </c>
      <c r="AM74" s="76">
        <v>0</v>
      </c>
      <c r="AN74" s="76">
        <v>0</v>
      </c>
      <c r="AO74" s="36">
        <v>0</v>
      </c>
      <c r="AP74" s="36">
        <f t="shared" si="83"/>
        <v>0</v>
      </c>
      <c r="AQ74" s="36">
        <v>0</v>
      </c>
      <c r="AR74" s="36">
        <v>0</v>
      </c>
      <c r="AS74" s="36">
        <v>0</v>
      </c>
      <c r="AT74" s="36" t="s">
        <v>97</v>
      </c>
      <c r="AU74" s="36" t="s">
        <v>97</v>
      </c>
      <c r="AV74" s="36" t="s">
        <v>97</v>
      </c>
      <c r="AW74" s="36" t="s">
        <v>97</v>
      </c>
      <c r="AX74" s="36" t="s">
        <v>97</v>
      </c>
      <c r="AY74" s="36" t="s">
        <v>97</v>
      </c>
      <c r="AZ74" s="36" t="s">
        <v>97</v>
      </c>
      <c r="BA74" s="36" t="s">
        <v>97</v>
      </c>
      <c r="BB74" s="36" t="s">
        <v>97</v>
      </c>
      <c r="BC74" s="36" t="s">
        <v>97</v>
      </c>
    </row>
    <row r="75" spans="1:55" ht="46.5" customHeight="1" x14ac:dyDescent="0.25">
      <c r="A75" s="62" t="s">
        <v>138</v>
      </c>
      <c r="B75" s="20" t="s">
        <v>139</v>
      </c>
      <c r="C75" s="21" t="s">
        <v>103</v>
      </c>
      <c r="D75" s="78">
        <v>6.8739258219840007</v>
      </c>
      <c r="E75" s="76">
        <f t="shared" si="0"/>
        <v>1.2932603039999999</v>
      </c>
      <c r="F75" s="76">
        <f t="shared" si="1"/>
        <v>0.20893764000000004</v>
      </c>
      <c r="G75" s="76">
        <f t="shared" si="2"/>
        <v>0.40873906799999998</v>
      </c>
      <c r="H75" s="76">
        <f t="shared" si="3"/>
        <v>0.67558359599999995</v>
      </c>
      <c r="I75" s="76">
        <f t="shared" si="4"/>
        <v>0</v>
      </c>
      <c r="J75" s="76">
        <f>J76+J97</f>
        <v>1.005486624</v>
      </c>
      <c r="K75" s="76">
        <f t="shared" ref="K75:N75" si="84">K76+K97</f>
        <v>0.18336204000000003</v>
      </c>
      <c r="L75" s="76">
        <f t="shared" si="84"/>
        <v>0.30904136399999999</v>
      </c>
      <c r="M75" s="76">
        <f t="shared" si="84"/>
        <v>0.51308321999999995</v>
      </c>
      <c r="N75" s="76">
        <f t="shared" si="84"/>
        <v>0</v>
      </c>
      <c r="O75" s="76">
        <f t="shared" ref="O75:S75" si="85">O76+O97</f>
        <v>0.28777368000000003</v>
      </c>
      <c r="P75" s="89">
        <f t="shared" si="85"/>
        <v>2.5575599999999997E-2</v>
      </c>
      <c r="Q75" s="89">
        <f t="shared" si="85"/>
        <v>9.9697703999999998E-2</v>
      </c>
      <c r="R75" s="89">
        <f t="shared" si="85"/>
        <v>0.16250037599999997</v>
      </c>
      <c r="S75" s="89">
        <f t="shared" si="85"/>
        <v>0</v>
      </c>
      <c r="T75" s="36" t="s">
        <v>97</v>
      </c>
      <c r="U75" s="36" t="s">
        <v>97</v>
      </c>
      <c r="V75" s="36" t="s">
        <v>97</v>
      </c>
      <c r="W75" s="36" t="s">
        <v>97</v>
      </c>
      <c r="X75" s="36" t="s">
        <v>97</v>
      </c>
      <c r="Y75" s="36" t="s">
        <v>97</v>
      </c>
      <c r="Z75" s="36" t="s">
        <v>97</v>
      </c>
      <c r="AA75" s="36" t="s">
        <v>97</v>
      </c>
      <c r="AB75" s="36" t="s">
        <v>97</v>
      </c>
      <c r="AC75" s="36" t="s">
        <v>97</v>
      </c>
      <c r="AD75" s="76">
        <v>5.7282715183200006</v>
      </c>
      <c r="AE75" s="76">
        <f t="shared" si="11"/>
        <v>0.90084366999999999</v>
      </c>
      <c r="AF75" s="76">
        <f t="shared" si="79"/>
        <v>0.12273507</v>
      </c>
      <c r="AG75" s="76">
        <f t="shared" si="80"/>
        <v>0.23853163999999999</v>
      </c>
      <c r="AH75" s="76">
        <f t="shared" si="81"/>
        <v>0.53957695999999999</v>
      </c>
      <c r="AI75" s="76">
        <f t="shared" si="82"/>
        <v>0</v>
      </c>
      <c r="AJ75" s="76">
        <f t="shared" si="7"/>
        <v>0.64863795000000002</v>
      </c>
      <c r="AK75" s="76">
        <v>8.6087709999999998E-2</v>
      </c>
      <c r="AL75" s="76">
        <v>0.15839026</v>
      </c>
      <c r="AM75" s="76">
        <v>0.40415998000000003</v>
      </c>
      <c r="AN75" s="76">
        <f t="shared" ref="AN75:AS75" si="86">AN76+AN97</f>
        <v>0</v>
      </c>
      <c r="AO75" s="36">
        <f t="shared" si="86"/>
        <v>0.25220572000000002</v>
      </c>
      <c r="AP75" s="36">
        <f t="shared" si="86"/>
        <v>3.6647360000000004E-2</v>
      </c>
      <c r="AQ75" s="36">
        <f t="shared" si="86"/>
        <v>8.0141379999999984E-2</v>
      </c>
      <c r="AR75" s="36">
        <f t="shared" si="86"/>
        <v>0.13541697999999999</v>
      </c>
      <c r="AS75" s="36">
        <f t="shared" si="86"/>
        <v>0</v>
      </c>
      <c r="AT75" s="36" t="s">
        <v>97</v>
      </c>
      <c r="AU75" s="36" t="s">
        <v>97</v>
      </c>
      <c r="AV75" s="36" t="s">
        <v>97</v>
      </c>
      <c r="AW75" s="36" t="s">
        <v>97</v>
      </c>
      <c r="AX75" s="36" t="s">
        <v>97</v>
      </c>
      <c r="AY75" s="36" t="s">
        <v>97</v>
      </c>
      <c r="AZ75" s="36" t="s">
        <v>97</v>
      </c>
      <c r="BA75" s="36" t="s">
        <v>97</v>
      </c>
      <c r="BB75" s="36" t="s">
        <v>97</v>
      </c>
      <c r="BC75" s="36" t="s">
        <v>97</v>
      </c>
    </row>
    <row r="76" spans="1:55" ht="47.25" customHeight="1" x14ac:dyDescent="0.25">
      <c r="A76" s="62" t="s">
        <v>140</v>
      </c>
      <c r="B76" s="20" t="s">
        <v>141</v>
      </c>
      <c r="C76" s="21" t="s">
        <v>103</v>
      </c>
      <c r="D76" s="78">
        <v>2.8985108739840002</v>
      </c>
      <c r="E76" s="76">
        <f t="shared" si="0"/>
        <v>0.85816012800000008</v>
      </c>
      <c r="F76" s="76">
        <f t="shared" si="1"/>
        <v>0.20893764000000004</v>
      </c>
      <c r="G76" s="76">
        <f t="shared" si="2"/>
        <v>0.30921379199999999</v>
      </c>
      <c r="H76" s="76">
        <f t="shared" si="3"/>
        <v>0.34000869599999994</v>
      </c>
      <c r="I76" s="76">
        <f t="shared" si="4"/>
        <v>0</v>
      </c>
      <c r="J76" s="76">
        <f>SUM(J77:J96)</f>
        <v>0.61683454800000004</v>
      </c>
      <c r="K76" s="76">
        <f t="shared" ref="K76:N76" si="87">SUM(K77:K96)</f>
        <v>0.18336204000000003</v>
      </c>
      <c r="L76" s="76">
        <f t="shared" si="87"/>
        <v>0.22556078399999999</v>
      </c>
      <c r="M76" s="76">
        <f t="shared" si="87"/>
        <v>0.20791172399999999</v>
      </c>
      <c r="N76" s="76">
        <f t="shared" si="87"/>
        <v>0</v>
      </c>
      <c r="O76" s="76">
        <f>SUM(O77:O96)</f>
        <v>0.24132558000000001</v>
      </c>
      <c r="P76" s="89">
        <f>SUM(P77:P96)</f>
        <v>2.5575599999999997E-2</v>
      </c>
      <c r="Q76" s="89">
        <f>SUM(Q77:Q96)</f>
        <v>8.3653008000000001E-2</v>
      </c>
      <c r="R76" s="89">
        <f>SUM(R77:R96)</f>
        <v>0.13209697199999998</v>
      </c>
      <c r="S76" s="89">
        <f>SUM(S77:S96)</f>
        <v>0</v>
      </c>
      <c r="T76" s="36" t="s">
        <v>97</v>
      </c>
      <c r="U76" s="36" t="s">
        <v>97</v>
      </c>
      <c r="V76" s="36" t="s">
        <v>97</v>
      </c>
      <c r="W76" s="36" t="s">
        <v>97</v>
      </c>
      <c r="X76" s="36" t="s">
        <v>97</v>
      </c>
      <c r="Y76" s="36" t="s">
        <v>97</v>
      </c>
      <c r="Z76" s="36" t="s">
        <v>97</v>
      </c>
      <c r="AA76" s="36" t="s">
        <v>97</v>
      </c>
      <c r="AB76" s="36" t="s">
        <v>97</v>
      </c>
      <c r="AC76" s="36" t="s">
        <v>97</v>
      </c>
      <c r="AD76" s="76">
        <v>2.4154257283200002</v>
      </c>
      <c r="AE76" s="76">
        <f t="shared" si="11"/>
        <v>0.57816950999999994</v>
      </c>
      <c r="AF76" s="76">
        <f t="shared" si="79"/>
        <v>0.12273507</v>
      </c>
      <c r="AG76" s="76">
        <f t="shared" si="80"/>
        <v>0.15559391</v>
      </c>
      <c r="AH76" s="76">
        <f t="shared" si="81"/>
        <v>0.29984052999999999</v>
      </c>
      <c r="AI76" s="76">
        <f t="shared" si="82"/>
        <v>0</v>
      </c>
      <c r="AJ76" s="76">
        <f t="shared" si="7"/>
        <v>0.36467053999999999</v>
      </c>
      <c r="AK76" s="76">
        <v>8.6087709999999998E-2</v>
      </c>
      <c r="AL76" s="76">
        <v>8.8823109999999997E-2</v>
      </c>
      <c r="AM76" s="76">
        <v>0.18975971999999999</v>
      </c>
      <c r="AN76" s="76">
        <f>SUM(AN77:AN90)</f>
        <v>0</v>
      </c>
      <c r="AO76" s="36">
        <f>SUM(AO77:AO96)</f>
        <v>0.21349897000000001</v>
      </c>
      <c r="AP76" s="36">
        <f>SUM(AP77:AP96)</f>
        <v>3.6647360000000004E-2</v>
      </c>
      <c r="AQ76" s="36">
        <f>SUM(AQ77:AQ96)</f>
        <v>6.6770799999999991E-2</v>
      </c>
      <c r="AR76" s="36">
        <f>SUM(AR77:AR96)</f>
        <v>0.11008081</v>
      </c>
      <c r="AS76" s="36">
        <f>SUM(AS77:AS96)</f>
        <v>0</v>
      </c>
      <c r="AT76" s="36" t="s">
        <v>97</v>
      </c>
      <c r="AU76" s="36" t="s">
        <v>97</v>
      </c>
      <c r="AV76" s="36" t="s">
        <v>97</v>
      </c>
      <c r="AW76" s="36" t="s">
        <v>97</v>
      </c>
      <c r="AX76" s="36" t="s">
        <v>97</v>
      </c>
      <c r="AY76" s="36" t="s">
        <v>97</v>
      </c>
      <c r="AZ76" s="36" t="s">
        <v>97</v>
      </c>
      <c r="BA76" s="36" t="s">
        <v>97</v>
      </c>
      <c r="BB76" s="36" t="s">
        <v>97</v>
      </c>
      <c r="BC76" s="36" t="s">
        <v>97</v>
      </c>
    </row>
    <row r="77" spans="1:55" ht="36.75" customHeight="1" x14ac:dyDescent="0.25">
      <c r="A77" s="64" t="s">
        <v>140</v>
      </c>
      <c r="B77" s="24" t="s">
        <v>142</v>
      </c>
      <c r="C77" s="25" t="s">
        <v>143</v>
      </c>
      <c r="D77" s="79">
        <v>2.8985108739840002</v>
      </c>
      <c r="E77" s="80">
        <f t="shared" si="0"/>
        <v>0</v>
      </c>
      <c r="F77" s="80">
        <f t="shared" si="1"/>
        <v>0</v>
      </c>
      <c r="G77" s="80">
        <f t="shared" si="2"/>
        <v>0</v>
      </c>
      <c r="H77" s="80">
        <f t="shared" si="3"/>
        <v>0</v>
      </c>
      <c r="I77" s="80">
        <f t="shared" si="4"/>
        <v>0</v>
      </c>
      <c r="J77" s="80">
        <f t="shared" si="20"/>
        <v>0</v>
      </c>
      <c r="K77" s="80">
        <v>0</v>
      </c>
      <c r="L77" s="80">
        <v>0</v>
      </c>
      <c r="M77" s="80">
        <v>0</v>
      </c>
      <c r="N77" s="80">
        <v>0</v>
      </c>
      <c r="O77" s="80">
        <f>P77+Q77+R77+S77</f>
        <v>0</v>
      </c>
      <c r="P77" s="80">
        <v>0</v>
      </c>
      <c r="Q77" s="80">
        <v>0</v>
      </c>
      <c r="R77" s="80">
        <v>0</v>
      </c>
      <c r="S77" s="80">
        <v>0</v>
      </c>
      <c r="T77" s="37" t="s">
        <v>97</v>
      </c>
      <c r="U77" s="37" t="s">
        <v>97</v>
      </c>
      <c r="V77" s="37" t="s">
        <v>97</v>
      </c>
      <c r="W77" s="37" t="s">
        <v>97</v>
      </c>
      <c r="X77" s="37" t="s">
        <v>97</v>
      </c>
      <c r="Y77" s="37" t="s">
        <v>97</v>
      </c>
      <c r="Z77" s="37" t="s">
        <v>97</v>
      </c>
      <c r="AA77" s="37" t="s">
        <v>97</v>
      </c>
      <c r="AB77" s="37" t="s">
        <v>97</v>
      </c>
      <c r="AC77" s="37" t="s">
        <v>97</v>
      </c>
      <c r="AD77" s="80">
        <v>2.4154257283200002</v>
      </c>
      <c r="AE77" s="80">
        <f t="shared" si="11"/>
        <v>0</v>
      </c>
      <c r="AF77" s="80">
        <f t="shared" si="79"/>
        <v>0</v>
      </c>
      <c r="AG77" s="80">
        <f t="shared" si="80"/>
        <v>0</v>
      </c>
      <c r="AH77" s="80">
        <f t="shared" si="81"/>
        <v>0</v>
      </c>
      <c r="AI77" s="80">
        <f t="shared" si="82"/>
        <v>0</v>
      </c>
      <c r="AJ77" s="80">
        <f t="shared" si="7"/>
        <v>0</v>
      </c>
      <c r="AK77" s="80">
        <v>0</v>
      </c>
      <c r="AL77" s="80">
        <v>0</v>
      </c>
      <c r="AM77" s="80">
        <v>0</v>
      </c>
      <c r="AN77" s="80">
        <v>0</v>
      </c>
      <c r="AO77" s="37">
        <f>AP77+AQ77+AR77+AS77</f>
        <v>0</v>
      </c>
      <c r="AP77" s="37">
        <v>0</v>
      </c>
      <c r="AQ77" s="37">
        <v>0</v>
      </c>
      <c r="AR77" s="37">
        <v>0</v>
      </c>
      <c r="AS77" s="37">
        <v>0</v>
      </c>
      <c r="AT77" s="37" t="s">
        <v>97</v>
      </c>
      <c r="AU77" s="37" t="s">
        <v>97</v>
      </c>
      <c r="AV77" s="37" t="s">
        <v>97</v>
      </c>
      <c r="AW77" s="37" t="s">
        <v>97</v>
      </c>
      <c r="AX77" s="37" t="s">
        <v>97</v>
      </c>
      <c r="AY77" s="37" t="s">
        <v>97</v>
      </c>
      <c r="AZ77" s="37" t="s">
        <v>97</v>
      </c>
      <c r="BA77" s="37" t="s">
        <v>97</v>
      </c>
      <c r="BB77" s="37" t="s">
        <v>97</v>
      </c>
      <c r="BC77" s="37" t="s">
        <v>97</v>
      </c>
    </row>
    <row r="78" spans="1:55" ht="41.25" customHeight="1" x14ac:dyDescent="0.25">
      <c r="A78" s="64" t="s">
        <v>140</v>
      </c>
      <c r="B78" s="39" t="s">
        <v>381</v>
      </c>
      <c r="C78" s="40" t="s">
        <v>273</v>
      </c>
      <c r="D78" s="79">
        <v>0</v>
      </c>
      <c r="E78" s="80">
        <f t="shared" si="0"/>
        <v>9.4923179999999996E-2</v>
      </c>
      <c r="F78" s="80">
        <f t="shared" si="1"/>
        <v>2.9454480000000016E-3</v>
      </c>
      <c r="G78" s="80">
        <f t="shared" si="2"/>
        <v>2.7981767999999997E-2</v>
      </c>
      <c r="H78" s="80">
        <f t="shared" si="3"/>
        <v>6.3995964000000002E-2</v>
      </c>
      <c r="I78" s="80">
        <f t="shared" si="4"/>
        <v>0</v>
      </c>
      <c r="J78" s="80">
        <f t="shared" si="20"/>
        <v>9.4923179999999996E-2</v>
      </c>
      <c r="K78" s="80">
        <v>2.9454480000000016E-3</v>
      </c>
      <c r="L78" s="80">
        <v>2.7981767999999997E-2</v>
      </c>
      <c r="M78" s="80">
        <v>6.3995964000000002E-2</v>
      </c>
      <c r="N78" s="80">
        <v>0</v>
      </c>
      <c r="O78" s="80">
        <f t="shared" ref="O78:O96" si="88">P78+Q78+R78+S78</f>
        <v>0</v>
      </c>
      <c r="P78" s="80">
        <v>0</v>
      </c>
      <c r="Q78" s="80">
        <v>0</v>
      </c>
      <c r="R78" s="80">
        <v>0</v>
      </c>
      <c r="S78" s="80">
        <v>0</v>
      </c>
      <c r="T78" s="37" t="s">
        <v>97</v>
      </c>
      <c r="U78" s="37" t="s">
        <v>97</v>
      </c>
      <c r="V78" s="37" t="s">
        <v>97</v>
      </c>
      <c r="W78" s="37" t="s">
        <v>97</v>
      </c>
      <c r="X78" s="37" t="s">
        <v>97</v>
      </c>
      <c r="Y78" s="37" t="s">
        <v>97</v>
      </c>
      <c r="Z78" s="37" t="s">
        <v>97</v>
      </c>
      <c r="AA78" s="37" t="s">
        <v>97</v>
      </c>
      <c r="AB78" s="37" t="s">
        <v>97</v>
      </c>
      <c r="AC78" s="37" t="s">
        <v>97</v>
      </c>
      <c r="AD78" s="80">
        <v>0</v>
      </c>
      <c r="AE78" s="80">
        <f t="shared" si="11"/>
        <v>9.6648110000000009E-2</v>
      </c>
      <c r="AF78" s="80">
        <f t="shared" si="79"/>
        <v>0.02</v>
      </c>
      <c r="AG78" s="80">
        <f t="shared" si="80"/>
        <v>2.3318140000000001E-2</v>
      </c>
      <c r="AH78" s="80">
        <f t="shared" si="81"/>
        <v>5.3329970000000004E-2</v>
      </c>
      <c r="AI78" s="80">
        <f t="shared" si="82"/>
        <v>0</v>
      </c>
      <c r="AJ78" s="80">
        <f t="shared" si="7"/>
        <v>9.6648110000000009E-2</v>
      </c>
      <c r="AK78" s="80">
        <v>0.02</v>
      </c>
      <c r="AL78" s="80">
        <v>2.3318140000000001E-2</v>
      </c>
      <c r="AM78" s="80">
        <v>5.3329970000000004E-2</v>
      </c>
      <c r="AN78" s="80">
        <v>0</v>
      </c>
      <c r="AO78" s="37">
        <f t="shared" ref="AO78:AO90" si="89">AP78+AQ78+AR78+AS78</f>
        <v>0</v>
      </c>
      <c r="AP78" s="37">
        <v>0</v>
      </c>
      <c r="AQ78" s="37">
        <v>0</v>
      </c>
      <c r="AR78" s="37">
        <v>0</v>
      </c>
      <c r="AS78" s="37">
        <v>0</v>
      </c>
      <c r="AT78" s="37" t="s">
        <v>97</v>
      </c>
      <c r="AU78" s="37" t="s">
        <v>97</v>
      </c>
      <c r="AV78" s="37" t="s">
        <v>97</v>
      </c>
      <c r="AW78" s="37" t="s">
        <v>97</v>
      </c>
      <c r="AX78" s="37" t="s">
        <v>97</v>
      </c>
      <c r="AY78" s="37" t="s">
        <v>97</v>
      </c>
      <c r="AZ78" s="37" t="s">
        <v>97</v>
      </c>
      <c r="BA78" s="37" t="s">
        <v>97</v>
      </c>
      <c r="BB78" s="37" t="s">
        <v>97</v>
      </c>
      <c r="BC78" s="37" t="s">
        <v>97</v>
      </c>
    </row>
    <row r="79" spans="1:55" ht="41.25" customHeight="1" x14ac:dyDescent="0.25">
      <c r="A79" s="64" t="s">
        <v>140</v>
      </c>
      <c r="B79" s="39" t="s">
        <v>382</v>
      </c>
      <c r="C79" s="40" t="s">
        <v>307</v>
      </c>
      <c r="D79" s="79">
        <v>0</v>
      </c>
      <c r="E79" s="80">
        <f t="shared" si="0"/>
        <v>7.9978355999999987E-2</v>
      </c>
      <c r="F79" s="80">
        <f t="shared" si="1"/>
        <v>0</v>
      </c>
      <c r="G79" s="80">
        <f t="shared" si="2"/>
        <v>1.3600656000000001E-2</v>
      </c>
      <c r="H79" s="80">
        <f t="shared" si="3"/>
        <v>6.6377699999999984E-2</v>
      </c>
      <c r="I79" s="80">
        <f t="shared" si="4"/>
        <v>0</v>
      </c>
      <c r="J79" s="80">
        <f t="shared" si="20"/>
        <v>7.9978355999999987E-2</v>
      </c>
      <c r="K79" s="80">
        <v>0</v>
      </c>
      <c r="L79" s="80">
        <v>1.3600656000000001E-2</v>
      </c>
      <c r="M79" s="80">
        <v>6.6377699999999984E-2</v>
      </c>
      <c r="N79" s="80">
        <v>0</v>
      </c>
      <c r="O79" s="80">
        <f t="shared" si="88"/>
        <v>0</v>
      </c>
      <c r="P79" s="80">
        <v>0</v>
      </c>
      <c r="Q79" s="80">
        <v>0</v>
      </c>
      <c r="R79" s="80">
        <v>0</v>
      </c>
      <c r="S79" s="80">
        <v>0</v>
      </c>
      <c r="T79" s="37" t="s">
        <v>97</v>
      </c>
      <c r="U79" s="37" t="s">
        <v>97</v>
      </c>
      <c r="V79" s="37" t="s">
        <v>97</v>
      </c>
      <c r="W79" s="37" t="s">
        <v>97</v>
      </c>
      <c r="X79" s="37" t="s">
        <v>97</v>
      </c>
      <c r="Y79" s="37" t="s">
        <v>97</v>
      </c>
      <c r="Z79" s="37" t="s">
        <v>97</v>
      </c>
      <c r="AA79" s="37" t="s">
        <v>97</v>
      </c>
      <c r="AB79" s="37" t="s">
        <v>97</v>
      </c>
      <c r="AC79" s="37" t="s">
        <v>97</v>
      </c>
      <c r="AD79" s="80">
        <v>0</v>
      </c>
      <c r="AE79" s="80">
        <f t="shared" si="11"/>
        <v>0.16561472999999999</v>
      </c>
      <c r="AF79" s="80">
        <f t="shared" si="79"/>
        <v>6.6087710000000008E-2</v>
      </c>
      <c r="AG79" s="80">
        <f t="shared" si="80"/>
        <v>2.7712319999999999E-2</v>
      </c>
      <c r="AH79" s="80">
        <f t="shared" si="81"/>
        <v>7.1814699999999995E-2</v>
      </c>
      <c r="AI79" s="80">
        <f t="shared" si="82"/>
        <v>0</v>
      </c>
      <c r="AJ79" s="80">
        <f t="shared" si="7"/>
        <v>0.16561472999999999</v>
      </c>
      <c r="AK79" s="80">
        <v>6.6087710000000008E-2</v>
      </c>
      <c r="AL79" s="80">
        <v>2.7712319999999999E-2</v>
      </c>
      <c r="AM79" s="80">
        <v>7.1814699999999995E-2</v>
      </c>
      <c r="AN79" s="80">
        <v>0</v>
      </c>
      <c r="AO79" s="37">
        <f t="shared" si="89"/>
        <v>0</v>
      </c>
      <c r="AP79" s="37">
        <v>0</v>
      </c>
      <c r="AQ79" s="37">
        <v>0</v>
      </c>
      <c r="AR79" s="37">
        <v>0</v>
      </c>
      <c r="AS79" s="37">
        <v>0</v>
      </c>
      <c r="AT79" s="37" t="s">
        <v>97</v>
      </c>
      <c r="AU79" s="37" t="s">
        <v>97</v>
      </c>
      <c r="AV79" s="37" t="s">
        <v>97</v>
      </c>
      <c r="AW79" s="37" t="s">
        <v>97</v>
      </c>
      <c r="AX79" s="37" t="s">
        <v>97</v>
      </c>
      <c r="AY79" s="37" t="s">
        <v>97</v>
      </c>
      <c r="AZ79" s="37" t="s">
        <v>97</v>
      </c>
      <c r="BA79" s="37" t="s">
        <v>97</v>
      </c>
      <c r="BB79" s="37" t="s">
        <v>97</v>
      </c>
      <c r="BC79" s="37" t="s">
        <v>97</v>
      </c>
    </row>
    <row r="80" spans="1:55" ht="41.25" customHeight="1" x14ac:dyDescent="0.25">
      <c r="A80" s="64" t="s">
        <v>140</v>
      </c>
      <c r="B80" s="39" t="s">
        <v>383</v>
      </c>
      <c r="C80" s="40" t="s">
        <v>305</v>
      </c>
      <c r="D80" s="79">
        <v>0</v>
      </c>
      <c r="E80" s="80">
        <f t="shared" si="0"/>
        <v>0.11273455200000002</v>
      </c>
      <c r="F80" s="80">
        <f t="shared" si="1"/>
        <v>0</v>
      </c>
      <c r="G80" s="80">
        <f t="shared" si="2"/>
        <v>4.0072212000000003E-2</v>
      </c>
      <c r="H80" s="80">
        <f t="shared" si="3"/>
        <v>7.2662340000000006E-2</v>
      </c>
      <c r="I80" s="80">
        <f t="shared" si="4"/>
        <v>0</v>
      </c>
      <c r="J80" s="80">
        <f t="shared" si="20"/>
        <v>0.11273455200000002</v>
      </c>
      <c r="K80" s="80">
        <v>0</v>
      </c>
      <c r="L80" s="80">
        <v>4.0072212000000003E-2</v>
      </c>
      <c r="M80" s="80">
        <v>7.2662340000000006E-2</v>
      </c>
      <c r="N80" s="80">
        <v>0</v>
      </c>
      <c r="O80" s="80">
        <f t="shared" si="88"/>
        <v>0</v>
      </c>
      <c r="P80" s="80">
        <v>0</v>
      </c>
      <c r="Q80" s="80">
        <v>0</v>
      </c>
      <c r="R80" s="80">
        <v>0</v>
      </c>
      <c r="S80" s="80">
        <v>0</v>
      </c>
      <c r="T80" s="37" t="s">
        <v>97</v>
      </c>
      <c r="U80" s="37" t="s">
        <v>97</v>
      </c>
      <c r="V80" s="37" t="s">
        <v>97</v>
      </c>
      <c r="W80" s="37" t="s">
        <v>97</v>
      </c>
      <c r="X80" s="37" t="s">
        <v>97</v>
      </c>
      <c r="Y80" s="37" t="s">
        <v>97</v>
      </c>
      <c r="Z80" s="37" t="s">
        <v>97</v>
      </c>
      <c r="AA80" s="37" t="s">
        <v>97</v>
      </c>
      <c r="AB80" s="37" t="s">
        <v>97</v>
      </c>
      <c r="AC80" s="37" t="s">
        <v>97</v>
      </c>
      <c r="AD80" s="80">
        <v>0</v>
      </c>
      <c r="AE80" s="80">
        <f t="shared" si="11"/>
        <v>9.3945460000000008E-2</v>
      </c>
      <c r="AF80" s="80">
        <f t="shared" si="79"/>
        <v>0</v>
      </c>
      <c r="AG80" s="80">
        <f t="shared" si="80"/>
        <v>3.3393510000000001E-2</v>
      </c>
      <c r="AH80" s="80">
        <f t="shared" si="81"/>
        <v>6.055195E-2</v>
      </c>
      <c r="AI80" s="80">
        <f t="shared" si="82"/>
        <v>0</v>
      </c>
      <c r="AJ80" s="80">
        <f t="shared" si="7"/>
        <v>9.3945460000000008E-2</v>
      </c>
      <c r="AK80" s="80">
        <v>0</v>
      </c>
      <c r="AL80" s="80">
        <v>3.3393510000000001E-2</v>
      </c>
      <c r="AM80" s="80">
        <v>6.055195E-2</v>
      </c>
      <c r="AN80" s="80">
        <v>0</v>
      </c>
      <c r="AO80" s="37">
        <f t="shared" si="89"/>
        <v>0</v>
      </c>
      <c r="AP80" s="37">
        <v>0</v>
      </c>
      <c r="AQ80" s="37">
        <v>0</v>
      </c>
      <c r="AR80" s="37">
        <v>0</v>
      </c>
      <c r="AS80" s="37">
        <v>0</v>
      </c>
      <c r="AT80" s="37" t="s">
        <v>97</v>
      </c>
      <c r="AU80" s="37" t="s">
        <v>97</v>
      </c>
      <c r="AV80" s="37" t="s">
        <v>97</v>
      </c>
      <c r="AW80" s="37" t="s">
        <v>97</v>
      </c>
      <c r="AX80" s="37" t="s">
        <v>97</v>
      </c>
      <c r="AY80" s="37" t="s">
        <v>97</v>
      </c>
      <c r="AZ80" s="37" t="s">
        <v>97</v>
      </c>
      <c r="BA80" s="37" t="s">
        <v>97</v>
      </c>
      <c r="BB80" s="37" t="s">
        <v>97</v>
      </c>
      <c r="BC80" s="37" t="s">
        <v>97</v>
      </c>
    </row>
    <row r="81" spans="1:55" ht="41.25" customHeight="1" x14ac:dyDescent="0.25">
      <c r="A81" s="64" t="s">
        <v>140</v>
      </c>
      <c r="B81" s="39" t="s">
        <v>384</v>
      </c>
      <c r="C81" s="40" t="s">
        <v>279</v>
      </c>
      <c r="D81" s="79">
        <v>0</v>
      </c>
      <c r="E81" s="80">
        <f t="shared" si="0"/>
        <v>1.0154688E-2</v>
      </c>
      <c r="F81" s="80">
        <f t="shared" si="1"/>
        <v>0</v>
      </c>
      <c r="G81" s="80">
        <f t="shared" si="2"/>
        <v>5.2789680000000002E-3</v>
      </c>
      <c r="H81" s="80">
        <f t="shared" si="3"/>
        <v>4.8757200000000001E-3</v>
      </c>
      <c r="I81" s="80">
        <f t="shared" si="4"/>
        <v>0</v>
      </c>
      <c r="J81" s="80">
        <f t="shared" si="20"/>
        <v>1.0154688E-2</v>
      </c>
      <c r="K81" s="80">
        <v>0</v>
      </c>
      <c r="L81" s="80">
        <v>5.2789680000000002E-3</v>
      </c>
      <c r="M81" s="80">
        <v>4.8757200000000001E-3</v>
      </c>
      <c r="N81" s="80">
        <v>0</v>
      </c>
      <c r="O81" s="80">
        <f t="shared" si="88"/>
        <v>0</v>
      </c>
      <c r="P81" s="80">
        <v>0</v>
      </c>
      <c r="Q81" s="80">
        <v>0</v>
      </c>
      <c r="R81" s="80">
        <v>0</v>
      </c>
      <c r="S81" s="80">
        <v>0</v>
      </c>
      <c r="T81" s="37" t="s">
        <v>97</v>
      </c>
      <c r="U81" s="37" t="s">
        <v>97</v>
      </c>
      <c r="V81" s="37" t="s">
        <v>97</v>
      </c>
      <c r="W81" s="37" t="s">
        <v>97</v>
      </c>
      <c r="X81" s="37" t="s">
        <v>97</v>
      </c>
      <c r="Y81" s="37" t="s">
        <v>97</v>
      </c>
      <c r="Z81" s="37" t="s">
        <v>97</v>
      </c>
      <c r="AA81" s="37" t="s">
        <v>97</v>
      </c>
      <c r="AB81" s="37" t="s">
        <v>97</v>
      </c>
      <c r="AC81" s="37" t="s">
        <v>97</v>
      </c>
      <c r="AD81" s="80">
        <v>0</v>
      </c>
      <c r="AE81" s="80">
        <f t="shared" si="11"/>
        <v>8.4622399999999993E-3</v>
      </c>
      <c r="AF81" s="80">
        <f t="shared" si="79"/>
        <v>0</v>
      </c>
      <c r="AG81" s="80">
        <f t="shared" si="80"/>
        <v>4.3991400000000002E-3</v>
      </c>
      <c r="AH81" s="80">
        <f t="shared" si="81"/>
        <v>4.0631E-3</v>
      </c>
      <c r="AI81" s="80">
        <f t="shared" si="82"/>
        <v>0</v>
      </c>
      <c r="AJ81" s="80">
        <f t="shared" si="7"/>
        <v>8.4622399999999993E-3</v>
      </c>
      <c r="AK81" s="80">
        <v>0</v>
      </c>
      <c r="AL81" s="80">
        <v>4.3991400000000002E-3</v>
      </c>
      <c r="AM81" s="80">
        <v>4.0631E-3</v>
      </c>
      <c r="AN81" s="80">
        <v>0</v>
      </c>
      <c r="AO81" s="37">
        <f t="shared" si="89"/>
        <v>0</v>
      </c>
      <c r="AP81" s="37">
        <v>0</v>
      </c>
      <c r="AQ81" s="37">
        <v>0</v>
      </c>
      <c r="AR81" s="37">
        <v>0</v>
      </c>
      <c r="AS81" s="37">
        <v>0</v>
      </c>
      <c r="AT81" s="37" t="s">
        <v>97</v>
      </c>
      <c r="AU81" s="37" t="s">
        <v>97</v>
      </c>
      <c r="AV81" s="37" t="s">
        <v>97</v>
      </c>
      <c r="AW81" s="37" t="s">
        <v>97</v>
      </c>
      <c r="AX81" s="37" t="s">
        <v>97</v>
      </c>
      <c r="AY81" s="37" t="s">
        <v>97</v>
      </c>
      <c r="AZ81" s="37" t="s">
        <v>97</v>
      </c>
      <c r="BA81" s="37" t="s">
        <v>97</v>
      </c>
      <c r="BB81" s="37" t="s">
        <v>97</v>
      </c>
      <c r="BC81" s="37" t="s">
        <v>97</v>
      </c>
    </row>
    <row r="82" spans="1:55" ht="30.75" customHeight="1" x14ac:dyDescent="0.25">
      <c r="A82" s="64" t="s">
        <v>140</v>
      </c>
      <c r="B82" s="39" t="s">
        <v>385</v>
      </c>
      <c r="C82" s="40" t="s">
        <v>281</v>
      </c>
      <c r="D82" s="79">
        <v>0</v>
      </c>
      <c r="E82" s="80">
        <f t="shared" si="0"/>
        <v>5.9166047999999999E-2</v>
      </c>
      <c r="F82" s="80">
        <f t="shared" si="1"/>
        <v>2.0349599999999999E-2</v>
      </c>
      <c r="G82" s="80">
        <f t="shared" si="2"/>
        <v>8.7282239999999997E-3</v>
      </c>
      <c r="H82" s="80">
        <f t="shared" si="3"/>
        <v>3.0088223999999997E-2</v>
      </c>
      <c r="I82" s="80">
        <f t="shared" si="4"/>
        <v>0</v>
      </c>
      <c r="J82" s="80">
        <f t="shared" si="20"/>
        <v>2.0349599999999999E-2</v>
      </c>
      <c r="K82" s="80">
        <v>2.0349599999999999E-2</v>
      </c>
      <c r="L82" s="80">
        <v>0</v>
      </c>
      <c r="M82" s="80">
        <v>0</v>
      </c>
      <c r="N82" s="80">
        <v>0</v>
      </c>
      <c r="O82" s="80">
        <f t="shared" si="88"/>
        <v>3.8816447999999996E-2</v>
      </c>
      <c r="P82" s="80">
        <v>0</v>
      </c>
      <c r="Q82" s="80">
        <v>8.7282239999999997E-3</v>
      </c>
      <c r="R82" s="80">
        <v>3.0088223999999997E-2</v>
      </c>
      <c r="S82" s="80">
        <v>0</v>
      </c>
      <c r="T82" s="37" t="s">
        <v>97</v>
      </c>
      <c r="U82" s="37" t="s">
        <v>97</v>
      </c>
      <c r="V82" s="37" t="s">
        <v>97</v>
      </c>
      <c r="W82" s="37" t="s">
        <v>97</v>
      </c>
      <c r="X82" s="37" t="s">
        <v>97</v>
      </c>
      <c r="Y82" s="37" t="s">
        <v>97</v>
      </c>
      <c r="Z82" s="37" t="s">
        <v>97</v>
      </c>
      <c r="AA82" s="37" t="s">
        <v>97</v>
      </c>
      <c r="AB82" s="37" t="s">
        <v>97</v>
      </c>
      <c r="AC82" s="37" t="s">
        <v>97</v>
      </c>
      <c r="AD82" s="80">
        <v>0</v>
      </c>
      <c r="AE82" s="80">
        <f t="shared" si="11"/>
        <v>5.1739400000000005E-2</v>
      </c>
      <c r="AF82" s="80">
        <f t="shared" si="79"/>
        <v>1.9392360000000001E-2</v>
      </c>
      <c r="AG82" s="80">
        <f t="shared" si="80"/>
        <v>7.2735200000000003E-3</v>
      </c>
      <c r="AH82" s="80">
        <f t="shared" si="81"/>
        <v>2.5073519999999998E-2</v>
      </c>
      <c r="AI82" s="80">
        <f t="shared" si="82"/>
        <v>0</v>
      </c>
      <c r="AJ82" s="80">
        <f t="shared" si="7"/>
        <v>0</v>
      </c>
      <c r="AK82" s="80">
        <v>0</v>
      </c>
      <c r="AL82" s="80">
        <v>0</v>
      </c>
      <c r="AM82" s="80">
        <v>0</v>
      </c>
      <c r="AN82" s="80">
        <v>0</v>
      </c>
      <c r="AO82" s="37">
        <f t="shared" si="89"/>
        <v>5.1739400000000005E-2</v>
      </c>
      <c r="AP82" s="37">
        <v>1.9392360000000001E-2</v>
      </c>
      <c r="AQ82" s="37">
        <v>7.2735200000000003E-3</v>
      </c>
      <c r="AR82" s="37">
        <v>2.5073519999999998E-2</v>
      </c>
      <c r="AS82" s="37">
        <v>0</v>
      </c>
      <c r="AT82" s="37" t="s">
        <v>97</v>
      </c>
      <c r="AU82" s="37" t="s">
        <v>97</v>
      </c>
      <c r="AV82" s="37" t="s">
        <v>97</v>
      </c>
      <c r="AW82" s="37" t="s">
        <v>97</v>
      </c>
      <c r="AX82" s="37" t="s">
        <v>97</v>
      </c>
      <c r="AY82" s="37" t="s">
        <v>97</v>
      </c>
      <c r="AZ82" s="37" t="s">
        <v>97</v>
      </c>
      <c r="BA82" s="37" t="s">
        <v>97</v>
      </c>
      <c r="BB82" s="37" t="s">
        <v>97</v>
      </c>
      <c r="BC82" s="37" t="s">
        <v>97</v>
      </c>
    </row>
    <row r="83" spans="1:55" ht="31.5" customHeight="1" x14ac:dyDescent="0.25">
      <c r="A83" s="64" t="s">
        <v>140</v>
      </c>
      <c r="B83" s="39" t="s">
        <v>386</v>
      </c>
      <c r="C83" s="40" t="s">
        <v>387</v>
      </c>
      <c r="D83" s="79">
        <v>0</v>
      </c>
      <c r="E83" s="80">
        <f t="shared" si="0"/>
        <v>2.3645999999999997E-2</v>
      </c>
      <c r="F83" s="80">
        <f t="shared" si="1"/>
        <v>2.3645999999999997E-2</v>
      </c>
      <c r="G83" s="80">
        <f t="shared" si="2"/>
        <v>0</v>
      </c>
      <c r="H83" s="80">
        <f t="shared" si="3"/>
        <v>0</v>
      </c>
      <c r="I83" s="80">
        <f t="shared" si="4"/>
        <v>0</v>
      </c>
      <c r="J83" s="80">
        <f t="shared" si="20"/>
        <v>2.3645999999999997E-2</v>
      </c>
      <c r="K83" s="80">
        <v>2.3645999999999997E-2</v>
      </c>
      <c r="L83" s="80">
        <v>0</v>
      </c>
      <c r="M83" s="80">
        <v>0</v>
      </c>
      <c r="N83" s="80">
        <v>0</v>
      </c>
      <c r="O83" s="80">
        <f t="shared" si="88"/>
        <v>0</v>
      </c>
      <c r="P83" s="80">
        <v>0</v>
      </c>
      <c r="Q83" s="80">
        <v>0</v>
      </c>
      <c r="R83" s="80">
        <v>0</v>
      </c>
      <c r="S83" s="80">
        <v>0</v>
      </c>
      <c r="T83" s="37" t="s">
        <v>97</v>
      </c>
      <c r="U83" s="37" t="s">
        <v>97</v>
      </c>
      <c r="V83" s="37" t="s">
        <v>97</v>
      </c>
      <c r="W83" s="37" t="s">
        <v>97</v>
      </c>
      <c r="X83" s="37" t="s">
        <v>97</v>
      </c>
      <c r="Y83" s="37" t="s">
        <v>97</v>
      </c>
      <c r="Z83" s="37" t="s">
        <v>97</v>
      </c>
      <c r="AA83" s="37" t="s">
        <v>97</v>
      </c>
      <c r="AB83" s="37" t="s">
        <v>97</v>
      </c>
      <c r="AC83" s="37" t="s">
        <v>97</v>
      </c>
      <c r="AD83" s="80">
        <v>0</v>
      </c>
      <c r="AE83" s="80">
        <f t="shared" si="11"/>
        <v>0</v>
      </c>
      <c r="AF83" s="80">
        <f t="shared" si="79"/>
        <v>0</v>
      </c>
      <c r="AG83" s="80">
        <f t="shared" si="80"/>
        <v>0</v>
      </c>
      <c r="AH83" s="80">
        <f t="shared" si="81"/>
        <v>0</v>
      </c>
      <c r="AI83" s="80">
        <f t="shared" si="82"/>
        <v>0</v>
      </c>
      <c r="AJ83" s="80">
        <f t="shared" si="7"/>
        <v>0</v>
      </c>
      <c r="AK83" s="80">
        <v>0</v>
      </c>
      <c r="AL83" s="80">
        <v>0</v>
      </c>
      <c r="AM83" s="80">
        <v>0</v>
      </c>
      <c r="AN83" s="80">
        <v>0</v>
      </c>
      <c r="AO83" s="37">
        <f t="shared" si="89"/>
        <v>0</v>
      </c>
      <c r="AP83" s="37">
        <v>0</v>
      </c>
      <c r="AQ83" s="37">
        <v>0</v>
      </c>
      <c r="AR83" s="37">
        <v>0</v>
      </c>
      <c r="AS83" s="37">
        <v>0</v>
      </c>
      <c r="AT83" s="37" t="s">
        <v>97</v>
      </c>
      <c r="AU83" s="37" t="s">
        <v>97</v>
      </c>
      <c r="AV83" s="37" t="s">
        <v>97</v>
      </c>
      <c r="AW83" s="37" t="s">
        <v>97</v>
      </c>
      <c r="AX83" s="37" t="s">
        <v>97</v>
      </c>
      <c r="AY83" s="37" t="s">
        <v>97</v>
      </c>
      <c r="AZ83" s="37" t="s">
        <v>97</v>
      </c>
      <c r="BA83" s="37" t="s">
        <v>97</v>
      </c>
      <c r="BB83" s="37" t="s">
        <v>97</v>
      </c>
      <c r="BC83" s="37" t="s">
        <v>97</v>
      </c>
    </row>
    <row r="84" spans="1:55" ht="22.5" customHeight="1" x14ac:dyDescent="0.25">
      <c r="A84" s="64" t="s">
        <v>140</v>
      </c>
      <c r="B84" s="39" t="s">
        <v>388</v>
      </c>
      <c r="C84" s="40" t="s">
        <v>361</v>
      </c>
      <c r="D84" s="79">
        <v>0</v>
      </c>
      <c r="E84" s="80">
        <f t="shared" si="0"/>
        <v>0.10787787600000001</v>
      </c>
      <c r="F84" s="80">
        <f t="shared" si="1"/>
        <v>7.2840648000000008E-2</v>
      </c>
      <c r="G84" s="80">
        <f t="shared" si="2"/>
        <v>3.5037227999999997E-2</v>
      </c>
      <c r="H84" s="80">
        <f t="shared" si="3"/>
        <v>0</v>
      </c>
      <c r="I84" s="80">
        <f t="shared" si="4"/>
        <v>0</v>
      </c>
      <c r="J84" s="80">
        <f t="shared" si="20"/>
        <v>0.10787787600000001</v>
      </c>
      <c r="K84" s="80">
        <v>7.2840648000000008E-2</v>
      </c>
      <c r="L84" s="80">
        <v>3.5037227999999997E-2</v>
      </c>
      <c r="M84" s="80">
        <v>0</v>
      </c>
      <c r="N84" s="80">
        <v>0</v>
      </c>
      <c r="O84" s="80">
        <f t="shared" si="88"/>
        <v>0</v>
      </c>
      <c r="P84" s="80">
        <v>0</v>
      </c>
      <c r="Q84" s="80">
        <v>0</v>
      </c>
      <c r="R84" s="80">
        <v>0</v>
      </c>
      <c r="S84" s="80">
        <v>0</v>
      </c>
      <c r="T84" s="37" t="s">
        <v>97</v>
      </c>
      <c r="U84" s="37" t="s">
        <v>97</v>
      </c>
      <c r="V84" s="37" t="s">
        <v>97</v>
      </c>
      <c r="W84" s="37" t="s">
        <v>97</v>
      </c>
      <c r="X84" s="37" t="s">
        <v>97</v>
      </c>
      <c r="Y84" s="37" t="s">
        <v>97</v>
      </c>
      <c r="Z84" s="37" t="s">
        <v>97</v>
      </c>
      <c r="AA84" s="37" t="s">
        <v>97</v>
      </c>
      <c r="AB84" s="37" t="s">
        <v>97</v>
      </c>
      <c r="AC84" s="37" t="s">
        <v>97</v>
      </c>
      <c r="AD84" s="80">
        <v>0</v>
      </c>
      <c r="AE84" s="80">
        <f t="shared" si="11"/>
        <v>0</v>
      </c>
      <c r="AF84" s="80">
        <f t="shared" si="79"/>
        <v>0</v>
      </c>
      <c r="AG84" s="80">
        <f t="shared" si="80"/>
        <v>0</v>
      </c>
      <c r="AH84" s="80">
        <f t="shared" si="81"/>
        <v>0</v>
      </c>
      <c r="AI84" s="80">
        <f t="shared" si="82"/>
        <v>0</v>
      </c>
      <c r="AJ84" s="80">
        <f t="shared" si="7"/>
        <v>0</v>
      </c>
      <c r="AK84" s="80">
        <v>0</v>
      </c>
      <c r="AL84" s="80">
        <v>0</v>
      </c>
      <c r="AM84" s="80">
        <v>0</v>
      </c>
      <c r="AN84" s="80">
        <v>0</v>
      </c>
      <c r="AO84" s="37">
        <f t="shared" si="89"/>
        <v>0</v>
      </c>
      <c r="AP84" s="37">
        <v>0</v>
      </c>
      <c r="AQ84" s="37">
        <v>0</v>
      </c>
      <c r="AR84" s="37">
        <v>0</v>
      </c>
      <c r="AS84" s="37">
        <v>0</v>
      </c>
      <c r="AT84" s="37" t="s">
        <v>97</v>
      </c>
      <c r="AU84" s="37" t="s">
        <v>97</v>
      </c>
      <c r="AV84" s="37" t="s">
        <v>97</v>
      </c>
      <c r="AW84" s="37" t="s">
        <v>97</v>
      </c>
      <c r="AX84" s="37" t="s">
        <v>97</v>
      </c>
      <c r="AY84" s="37" t="s">
        <v>97</v>
      </c>
      <c r="AZ84" s="37" t="s">
        <v>97</v>
      </c>
      <c r="BA84" s="37" t="s">
        <v>97</v>
      </c>
      <c r="BB84" s="37" t="s">
        <v>97</v>
      </c>
      <c r="BC84" s="37" t="s">
        <v>97</v>
      </c>
    </row>
    <row r="85" spans="1:55" ht="22.5" customHeight="1" x14ac:dyDescent="0.25">
      <c r="A85" s="64" t="s">
        <v>140</v>
      </c>
      <c r="B85" s="39" t="s">
        <v>389</v>
      </c>
      <c r="C85" s="40" t="s">
        <v>363</v>
      </c>
      <c r="D85" s="79">
        <v>0</v>
      </c>
      <c r="E85" s="80">
        <f t="shared" si="0"/>
        <v>5.6492472000000002E-2</v>
      </c>
      <c r="F85" s="80">
        <f t="shared" si="1"/>
        <v>2.8416432000000002E-2</v>
      </c>
      <c r="G85" s="80">
        <f t="shared" si="2"/>
        <v>2.807604E-2</v>
      </c>
      <c r="H85" s="80">
        <f t="shared" si="3"/>
        <v>0</v>
      </c>
      <c r="I85" s="80">
        <f t="shared" si="4"/>
        <v>0</v>
      </c>
      <c r="J85" s="80">
        <f t="shared" si="20"/>
        <v>5.6492472000000002E-2</v>
      </c>
      <c r="K85" s="80">
        <v>2.8416432000000002E-2</v>
      </c>
      <c r="L85" s="80">
        <v>2.807604E-2</v>
      </c>
      <c r="M85" s="80">
        <v>0</v>
      </c>
      <c r="N85" s="80">
        <v>0</v>
      </c>
      <c r="O85" s="80">
        <f t="shared" si="88"/>
        <v>0</v>
      </c>
      <c r="P85" s="80">
        <v>0</v>
      </c>
      <c r="Q85" s="80">
        <v>0</v>
      </c>
      <c r="R85" s="80">
        <v>0</v>
      </c>
      <c r="S85" s="80">
        <v>0</v>
      </c>
      <c r="T85" s="37" t="s">
        <v>97</v>
      </c>
      <c r="U85" s="37" t="s">
        <v>97</v>
      </c>
      <c r="V85" s="37" t="s">
        <v>97</v>
      </c>
      <c r="W85" s="37" t="s">
        <v>97</v>
      </c>
      <c r="X85" s="37" t="s">
        <v>97</v>
      </c>
      <c r="Y85" s="37" t="s">
        <v>97</v>
      </c>
      <c r="Z85" s="37" t="s">
        <v>97</v>
      </c>
      <c r="AA85" s="37" t="s">
        <v>97</v>
      </c>
      <c r="AB85" s="37" t="s">
        <v>97</v>
      </c>
      <c r="AC85" s="37" t="s">
        <v>97</v>
      </c>
      <c r="AD85" s="80">
        <v>0</v>
      </c>
      <c r="AE85" s="80">
        <f t="shared" si="11"/>
        <v>0</v>
      </c>
      <c r="AF85" s="80">
        <f t="shared" si="79"/>
        <v>0</v>
      </c>
      <c r="AG85" s="80">
        <f t="shared" si="80"/>
        <v>0</v>
      </c>
      <c r="AH85" s="80">
        <f t="shared" si="81"/>
        <v>0</v>
      </c>
      <c r="AI85" s="80">
        <f t="shared" si="82"/>
        <v>0</v>
      </c>
      <c r="AJ85" s="80">
        <f t="shared" si="7"/>
        <v>0</v>
      </c>
      <c r="AK85" s="80">
        <v>0</v>
      </c>
      <c r="AL85" s="80">
        <v>0</v>
      </c>
      <c r="AM85" s="80">
        <v>0</v>
      </c>
      <c r="AN85" s="80">
        <v>0</v>
      </c>
      <c r="AO85" s="37">
        <f t="shared" si="89"/>
        <v>0</v>
      </c>
      <c r="AP85" s="37">
        <v>0</v>
      </c>
      <c r="AQ85" s="37">
        <v>0</v>
      </c>
      <c r="AR85" s="37">
        <v>0</v>
      </c>
      <c r="AS85" s="37">
        <v>0</v>
      </c>
      <c r="AT85" s="37" t="s">
        <v>97</v>
      </c>
      <c r="AU85" s="37" t="s">
        <v>97</v>
      </c>
      <c r="AV85" s="37" t="s">
        <v>97</v>
      </c>
      <c r="AW85" s="37" t="s">
        <v>97</v>
      </c>
      <c r="AX85" s="37" t="s">
        <v>97</v>
      </c>
      <c r="AY85" s="37" t="s">
        <v>97</v>
      </c>
      <c r="AZ85" s="37" t="s">
        <v>97</v>
      </c>
      <c r="BA85" s="37" t="s">
        <v>97</v>
      </c>
      <c r="BB85" s="37" t="s">
        <v>97</v>
      </c>
      <c r="BC85" s="37" t="s">
        <v>97</v>
      </c>
    </row>
    <row r="86" spans="1:55" ht="22.5" customHeight="1" x14ac:dyDescent="0.25">
      <c r="A86" s="64" t="s">
        <v>140</v>
      </c>
      <c r="B86" s="39" t="s">
        <v>390</v>
      </c>
      <c r="C86" s="40" t="s">
        <v>365</v>
      </c>
      <c r="D86" s="79">
        <v>0</v>
      </c>
      <c r="E86" s="80">
        <f t="shared" si="0"/>
        <v>5.1785639999999994E-2</v>
      </c>
      <c r="F86" s="80">
        <f t="shared" si="1"/>
        <v>2.3709599999999997E-2</v>
      </c>
      <c r="G86" s="80">
        <f t="shared" si="2"/>
        <v>2.807604E-2</v>
      </c>
      <c r="H86" s="80">
        <f t="shared" si="3"/>
        <v>0</v>
      </c>
      <c r="I86" s="80">
        <f t="shared" si="4"/>
        <v>0</v>
      </c>
      <c r="J86" s="80">
        <f t="shared" si="20"/>
        <v>5.1785639999999994E-2</v>
      </c>
      <c r="K86" s="80">
        <v>2.3709599999999997E-2</v>
      </c>
      <c r="L86" s="80">
        <v>2.807604E-2</v>
      </c>
      <c r="M86" s="80">
        <v>0</v>
      </c>
      <c r="N86" s="80">
        <v>0</v>
      </c>
      <c r="O86" s="80">
        <f t="shared" si="88"/>
        <v>0</v>
      </c>
      <c r="P86" s="80">
        <v>0</v>
      </c>
      <c r="Q86" s="80">
        <v>0</v>
      </c>
      <c r="R86" s="80">
        <v>0</v>
      </c>
      <c r="S86" s="80">
        <v>0</v>
      </c>
      <c r="T86" s="37" t="s">
        <v>97</v>
      </c>
      <c r="U86" s="37" t="s">
        <v>97</v>
      </c>
      <c r="V86" s="37" t="s">
        <v>97</v>
      </c>
      <c r="W86" s="37" t="s">
        <v>97</v>
      </c>
      <c r="X86" s="37" t="s">
        <v>97</v>
      </c>
      <c r="Y86" s="37" t="s">
        <v>97</v>
      </c>
      <c r="Z86" s="37" t="s">
        <v>97</v>
      </c>
      <c r="AA86" s="37" t="s">
        <v>97</v>
      </c>
      <c r="AB86" s="37" t="s">
        <v>97</v>
      </c>
      <c r="AC86" s="37" t="s">
        <v>97</v>
      </c>
      <c r="AD86" s="80">
        <v>0</v>
      </c>
      <c r="AE86" s="80">
        <f t="shared" si="11"/>
        <v>0</v>
      </c>
      <c r="AF86" s="80">
        <f t="shared" si="79"/>
        <v>0</v>
      </c>
      <c r="AG86" s="80">
        <f t="shared" si="80"/>
        <v>0</v>
      </c>
      <c r="AH86" s="80">
        <f t="shared" si="81"/>
        <v>0</v>
      </c>
      <c r="AI86" s="80">
        <f t="shared" si="82"/>
        <v>0</v>
      </c>
      <c r="AJ86" s="80">
        <f t="shared" si="7"/>
        <v>0</v>
      </c>
      <c r="AK86" s="80">
        <v>0</v>
      </c>
      <c r="AL86" s="80">
        <v>0</v>
      </c>
      <c r="AM86" s="80">
        <v>0</v>
      </c>
      <c r="AN86" s="80">
        <v>0</v>
      </c>
      <c r="AO86" s="37">
        <f t="shared" si="89"/>
        <v>0</v>
      </c>
      <c r="AP86" s="37">
        <v>0</v>
      </c>
      <c r="AQ86" s="37">
        <v>0</v>
      </c>
      <c r="AR86" s="37">
        <v>0</v>
      </c>
      <c r="AS86" s="37">
        <v>0</v>
      </c>
      <c r="AT86" s="37" t="s">
        <v>97</v>
      </c>
      <c r="AU86" s="37" t="s">
        <v>97</v>
      </c>
      <c r="AV86" s="37" t="s">
        <v>97</v>
      </c>
      <c r="AW86" s="37" t="s">
        <v>97</v>
      </c>
      <c r="AX86" s="37" t="s">
        <v>97</v>
      </c>
      <c r="AY86" s="37" t="s">
        <v>97</v>
      </c>
      <c r="AZ86" s="37" t="s">
        <v>97</v>
      </c>
      <c r="BA86" s="37" t="s">
        <v>97</v>
      </c>
      <c r="BB86" s="37" t="s">
        <v>97</v>
      </c>
      <c r="BC86" s="37" t="s">
        <v>97</v>
      </c>
    </row>
    <row r="87" spans="1:55" ht="22.5" customHeight="1" x14ac:dyDescent="0.25">
      <c r="A87" s="64" t="s">
        <v>140</v>
      </c>
      <c r="B87" s="39" t="s">
        <v>391</v>
      </c>
      <c r="C87" s="40" t="s">
        <v>367</v>
      </c>
      <c r="D87" s="79">
        <v>0</v>
      </c>
      <c r="E87" s="80">
        <f t="shared" si="0"/>
        <v>2.9212319999999997E-3</v>
      </c>
      <c r="F87" s="80">
        <f t="shared" si="1"/>
        <v>2.9212319999999997E-3</v>
      </c>
      <c r="G87" s="80">
        <f t="shared" si="2"/>
        <v>0</v>
      </c>
      <c r="H87" s="80">
        <f t="shared" si="3"/>
        <v>0</v>
      </c>
      <c r="I87" s="80">
        <f t="shared" si="4"/>
        <v>0</v>
      </c>
      <c r="J87" s="80">
        <f t="shared" si="20"/>
        <v>2.9212319999999997E-3</v>
      </c>
      <c r="K87" s="80">
        <v>2.9212319999999997E-3</v>
      </c>
      <c r="L87" s="80">
        <v>0</v>
      </c>
      <c r="M87" s="80">
        <v>0</v>
      </c>
      <c r="N87" s="80">
        <v>0</v>
      </c>
      <c r="O87" s="80">
        <f t="shared" si="88"/>
        <v>0</v>
      </c>
      <c r="P87" s="80">
        <v>0</v>
      </c>
      <c r="Q87" s="80">
        <v>0</v>
      </c>
      <c r="R87" s="80">
        <v>0</v>
      </c>
      <c r="S87" s="80">
        <v>0</v>
      </c>
      <c r="T87" s="37" t="s">
        <v>97</v>
      </c>
      <c r="U87" s="37" t="s">
        <v>97</v>
      </c>
      <c r="V87" s="37" t="s">
        <v>97</v>
      </c>
      <c r="W87" s="37" t="s">
        <v>97</v>
      </c>
      <c r="X87" s="37" t="s">
        <v>97</v>
      </c>
      <c r="Y87" s="37" t="s">
        <v>97</v>
      </c>
      <c r="Z87" s="37" t="s">
        <v>97</v>
      </c>
      <c r="AA87" s="37" t="s">
        <v>97</v>
      </c>
      <c r="AB87" s="37" t="s">
        <v>97</v>
      </c>
      <c r="AC87" s="37" t="s">
        <v>97</v>
      </c>
      <c r="AD87" s="80">
        <v>0</v>
      </c>
      <c r="AE87" s="80">
        <f t="shared" si="11"/>
        <v>0</v>
      </c>
      <c r="AF87" s="80">
        <f t="shared" si="79"/>
        <v>0</v>
      </c>
      <c r="AG87" s="80">
        <f t="shared" si="80"/>
        <v>0</v>
      </c>
      <c r="AH87" s="80">
        <f t="shared" si="81"/>
        <v>0</v>
      </c>
      <c r="AI87" s="80">
        <f t="shared" si="82"/>
        <v>0</v>
      </c>
      <c r="AJ87" s="80">
        <f t="shared" si="7"/>
        <v>0</v>
      </c>
      <c r="AK87" s="80">
        <v>0</v>
      </c>
      <c r="AL87" s="80">
        <v>0</v>
      </c>
      <c r="AM87" s="80">
        <v>0</v>
      </c>
      <c r="AN87" s="80">
        <v>0</v>
      </c>
      <c r="AO87" s="37">
        <f>AP87+AQ87+AR87+AS87</f>
        <v>0</v>
      </c>
      <c r="AP87" s="37">
        <v>0</v>
      </c>
      <c r="AQ87" s="37">
        <v>0</v>
      </c>
      <c r="AR87" s="37">
        <v>0</v>
      </c>
      <c r="AS87" s="37">
        <v>0</v>
      </c>
      <c r="AT87" s="37" t="s">
        <v>97</v>
      </c>
      <c r="AU87" s="37" t="s">
        <v>97</v>
      </c>
      <c r="AV87" s="37" t="s">
        <v>97</v>
      </c>
      <c r="AW87" s="37" t="s">
        <v>97</v>
      </c>
      <c r="AX87" s="37" t="s">
        <v>97</v>
      </c>
      <c r="AY87" s="37" t="s">
        <v>97</v>
      </c>
      <c r="AZ87" s="37" t="s">
        <v>97</v>
      </c>
      <c r="BA87" s="37" t="s">
        <v>97</v>
      </c>
      <c r="BB87" s="37" t="s">
        <v>97</v>
      </c>
      <c r="BC87" s="37" t="s">
        <v>97</v>
      </c>
    </row>
    <row r="88" spans="1:55" ht="22.5" customHeight="1" x14ac:dyDescent="0.25">
      <c r="A88" s="64" t="s">
        <v>140</v>
      </c>
      <c r="B88" s="39" t="s">
        <v>392</v>
      </c>
      <c r="C88" s="40" t="s">
        <v>369</v>
      </c>
      <c r="D88" s="79">
        <v>0</v>
      </c>
      <c r="E88" s="80">
        <f t="shared" si="0"/>
        <v>5.4000000000000001E-4</v>
      </c>
      <c r="F88" s="80">
        <f t="shared" si="1"/>
        <v>5.4000000000000001E-4</v>
      </c>
      <c r="G88" s="80">
        <f t="shared" si="2"/>
        <v>0</v>
      </c>
      <c r="H88" s="80">
        <f t="shared" si="3"/>
        <v>0</v>
      </c>
      <c r="I88" s="80">
        <f t="shared" si="4"/>
        <v>0</v>
      </c>
      <c r="J88" s="80">
        <f t="shared" si="20"/>
        <v>5.4000000000000001E-4</v>
      </c>
      <c r="K88" s="80">
        <v>5.4000000000000001E-4</v>
      </c>
      <c r="L88" s="80">
        <v>0</v>
      </c>
      <c r="M88" s="80">
        <v>0</v>
      </c>
      <c r="N88" s="80">
        <v>0</v>
      </c>
      <c r="O88" s="80">
        <f t="shared" si="88"/>
        <v>0</v>
      </c>
      <c r="P88" s="80">
        <v>0</v>
      </c>
      <c r="Q88" s="80">
        <v>0</v>
      </c>
      <c r="R88" s="80">
        <v>0</v>
      </c>
      <c r="S88" s="80">
        <v>0</v>
      </c>
      <c r="T88" s="37" t="s">
        <v>97</v>
      </c>
      <c r="U88" s="37" t="s">
        <v>97</v>
      </c>
      <c r="V88" s="37" t="s">
        <v>97</v>
      </c>
      <c r="W88" s="37" t="s">
        <v>97</v>
      </c>
      <c r="X88" s="37" t="s">
        <v>97</v>
      </c>
      <c r="Y88" s="37" t="s">
        <v>97</v>
      </c>
      <c r="Z88" s="37" t="s">
        <v>97</v>
      </c>
      <c r="AA88" s="37" t="s">
        <v>97</v>
      </c>
      <c r="AB88" s="37" t="s">
        <v>97</v>
      </c>
      <c r="AC88" s="37" t="s">
        <v>97</v>
      </c>
      <c r="AD88" s="80">
        <v>0</v>
      </c>
      <c r="AE88" s="80">
        <f t="shared" si="11"/>
        <v>0</v>
      </c>
      <c r="AF88" s="80">
        <f t="shared" si="79"/>
        <v>0</v>
      </c>
      <c r="AG88" s="80">
        <f t="shared" si="80"/>
        <v>0</v>
      </c>
      <c r="AH88" s="80">
        <f t="shared" si="81"/>
        <v>0</v>
      </c>
      <c r="AI88" s="80">
        <f t="shared" si="82"/>
        <v>0</v>
      </c>
      <c r="AJ88" s="80">
        <f t="shared" si="7"/>
        <v>0</v>
      </c>
      <c r="AK88" s="80">
        <v>0</v>
      </c>
      <c r="AL88" s="80">
        <v>0</v>
      </c>
      <c r="AM88" s="80">
        <v>0</v>
      </c>
      <c r="AN88" s="80">
        <v>0</v>
      </c>
      <c r="AO88" s="37">
        <f t="shared" si="89"/>
        <v>0</v>
      </c>
      <c r="AP88" s="37">
        <v>0</v>
      </c>
      <c r="AQ88" s="37">
        <v>0</v>
      </c>
      <c r="AR88" s="37">
        <v>0</v>
      </c>
      <c r="AS88" s="37">
        <v>0</v>
      </c>
      <c r="AT88" s="37" t="s">
        <v>97</v>
      </c>
      <c r="AU88" s="37" t="s">
        <v>97</v>
      </c>
      <c r="AV88" s="37" t="s">
        <v>97</v>
      </c>
      <c r="AW88" s="37" t="s">
        <v>97</v>
      </c>
      <c r="AX88" s="37" t="s">
        <v>97</v>
      </c>
      <c r="AY88" s="37" t="s">
        <v>97</v>
      </c>
      <c r="AZ88" s="37" t="s">
        <v>97</v>
      </c>
      <c r="BA88" s="37" t="s">
        <v>97</v>
      </c>
      <c r="BB88" s="37" t="s">
        <v>97</v>
      </c>
      <c r="BC88" s="37" t="s">
        <v>97</v>
      </c>
    </row>
    <row r="89" spans="1:55" ht="22.5" customHeight="1" x14ac:dyDescent="0.25">
      <c r="A89" s="64" t="s">
        <v>140</v>
      </c>
      <c r="B89" s="39" t="s">
        <v>393</v>
      </c>
      <c r="C89" s="40" t="s">
        <v>371</v>
      </c>
      <c r="D89" s="79">
        <v>0</v>
      </c>
      <c r="E89" s="80">
        <f t="shared" si="0"/>
        <v>2.7120168E-2</v>
      </c>
      <c r="F89" s="80">
        <f t="shared" si="1"/>
        <v>3.4012320000000001E-3</v>
      </c>
      <c r="G89" s="80">
        <f t="shared" si="2"/>
        <v>2.3718935999999999E-2</v>
      </c>
      <c r="H89" s="80">
        <f t="shared" si="3"/>
        <v>0</v>
      </c>
      <c r="I89" s="80">
        <f t="shared" si="4"/>
        <v>0</v>
      </c>
      <c r="J89" s="80">
        <f t="shared" si="20"/>
        <v>2.7120168E-2</v>
      </c>
      <c r="K89" s="80">
        <v>3.4012320000000001E-3</v>
      </c>
      <c r="L89" s="80">
        <v>2.3718935999999999E-2</v>
      </c>
      <c r="M89" s="80">
        <v>0</v>
      </c>
      <c r="N89" s="80">
        <v>0</v>
      </c>
      <c r="O89" s="80">
        <f t="shared" si="88"/>
        <v>0</v>
      </c>
      <c r="P89" s="80">
        <v>0</v>
      </c>
      <c r="Q89" s="80">
        <v>0</v>
      </c>
      <c r="R89" s="80">
        <v>0</v>
      </c>
      <c r="S89" s="80">
        <v>0</v>
      </c>
      <c r="T89" s="37" t="s">
        <v>97</v>
      </c>
      <c r="U89" s="37" t="s">
        <v>97</v>
      </c>
      <c r="V89" s="37" t="s">
        <v>97</v>
      </c>
      <c r="W89" s="37" t="s">
        <v>97</v>
      </c>
      <c r="X89" s="37" t="s">
        <v>97</v>
      </c>
      <c r="Y89" s="37" t="s">
        <v>97</v>
      </c>
      <c r="Z89" s="37" t="s">
        <v>97</v>
      </c>
      <c r="AA89" s="37" t="s">
        <v>97</v>
      </c>
      <c r="AB89" s="37" t="s">
        <v>97</v>
      </c>
      <c r="AC89" s="37" t="s">
        <v>97</v>
      </c>
      <c r="AD89" s="80">
        <v>0</v>
      </c>
      <c r="AE89" s="80">
        <f t="shared" si="11"/>
        <v>0</v>
      </c>
      <c r="AF89" s="80">
        <f t="shared" si="79"/>
        <v>0</v>
      </c>
      <c r="AG89" s="80">
        <f t="shared" si="80"/>
        <v>0</v>
      </c>
      <c r="AH89" s="80">
        <f t="shared" si="81"/>
        <v>0</v>
      </c>
      <c r="AI89" s="80">
        <f t="shared" si="82"/>
        <v>0</v>
      </c>
      <c r="AJ89" s="80">
        <f t="shared" si="7"/>
        <v>0</v>
      </c>
      <c r="AK89" s="80">
        <v>0</v>
      </c>
      <c r="AL89" s="80">
        <v>0</v>
      </c>
      <c r="AM89" s="80">
        <v>0</v>
      </c>
      <c r="AN89" s="80">
        <v>0</v>
      </c>
      <c r="AO89" s="37">
        <f t="shared" si="89"/>
        <v>0</v>
      </c>
      <c r="AP89" s="37">
        <v>0</v>
      </c>
      <c r="AQ89" s="37">
        <v>0</v>
      </c>
      <c r="AR89" s="37">
        <v>0</v>
      </c>
      <c r="AS89" s="37">
        <v>0</v>
      </c>
      <c r="AT89" s="37" t="s">
        <v>97</v>
      </c>
      <c r="AU89" s="37" t="s">
        <v>97</v>
      </c>
      <c r="AV89" s="37" t="s">
        <v>97</v>
      </c>
      <c r="AW89" s="37" t="s">
        <v>97</v>
      </c>
      <c r="AX89" s="37" t="s">
        <v>97</v>
      </c>
      <c r="AY89" s="37" t="s">
        <v>97</v>
      </c>
      <c r="AZ89" s="37" t="s">
        <v>97</v>
      </c>
      <c r="BA89" s="37" t="s">
        <v>97</v>
      </c>
      <c r="BB89" s="37" t="s">
        <v>97</v>
      </c>
      <c r="BC89" s="37" t="s">
        <v>97</v>
      </c>
    </row>
    <row r="90" spans="1:55" ht="22.5" customHeight="1" x14ac:dyDescent="0.25">
      <c r="A90" s="64" t="s">
        <v>140</v>
      </c>
      <c r="B90" s="39" t="s">
        <v>394</v>
      </c>
      <c r="C90" s="40" t="s">
        <v>395</v>
      </c>
      <c r="D90" s="79">
        <v>0</v>
      </c>
      <c r="E90" s="80">
        <f t="shared" si="0"/>
        <v>2.8310783999999999E-2</v>
      </c>
      <c r="F90" s="80">
        <f t="shared" si="1"/>
        <v>4.5918479999999999E-3</v>
      </c>
      <c r="G90" s="80">
        <f t="shared" si="2"/>
        <v>2.3718935999999999E-2</v>
      </c>
      <c r="H90" s="80">
        <f t="shared" si="3"/>
        <v>0</v>
      </c>
      <c r="I90" s="80">
        <f t="shared" si="4"/>
        <v>0</v>
      </c>
      <c r="J90" s="80">
        <f t="shared" si="20"/>
        <v>2.8310783999999999E-2</v>
      </c>
      <c r="K90" s="80">
        <v>4.5918479999999999E-3</v>
      </c>
      <c r="L90" s="80">
        <v>2.3718935999999999E-2</v>
      </c>
      <c r="M90" s="80">
        <v>0</v>
      </c>
      <c r="N90" s="80">
        <v>0</v>
      </c>
      <c r="O90" s="80">
        <f t="shared" si="88"/>
        <v>0</v>
      </c>
      <c r="P90" s="80">
        <v>0</v>
      </c>
      <c r="Q90" s="80">
        <v>0</v>
      </c>
      <c r="R90" s="80">
        <v>0</v>
      </c>
      <c r="S90" s="80">
        <v>0</v>
      </c>
      <c r="T90" s="37" t="s">
        <v>97</v>
      </c>
      <c r="U90" s="37" t="s">
        <v>97</v>
      </c>
      <c r="V90" s="37" t="s">
        <v>97</v>
      </c>
      <c r="W90" s="37" t="s">
        <v>97</v>
      </c>
      <c r="X90" s="37" t="s">
        <v>97</v>
      </c>
      <c r="Y90" s="37" t="s">
        <v>97</v>
      </c>
      <c r="Z90" s="37" t="s">
        <v>97</v>
      </c>
      <c r="AA90" s="37" t="s">
        <v>97</v>
      </c>
      <c r="AB90" s="37" t="s">
        <v>97</v>
      </c>
      <c r="AC90" s="37" t="s">
        <v>97</v>
      </c>
      <c r="AD90" s="80">
        <v>0</v>
      </c>
      <c r="AE90" s="80">
        <f t="shared" si="11"/>
        <v>0</v>
      </c>
      <c r="AF90" s="80">
        <f t="shared" si="79"/>
        <v>0</v>
      </c>
      <c r="AG90" s="80">
        <f t="shared" si="80"/>
        <v>0</v>
      </c>
      <c r="AH90" s="80">
        <f t="shared" si="81"/>
        <v>0</v>
      </c>
      <c r="AI90" s="80">
        <f t="shared" si="82"/>
        <v>0</v>
      </c>
      <c r="AJ90" s="80">
        <f t="shared" si="7"/>
        <v>0</v>
      </c>
      <c r="AK90" s="80">
        <v>0</v>
      </c>
      <c r="AL90" s="80">
        <v>0</v>
      </c>
      <c r="AM90" s="80">
        <v>0</v>
      </c>
      <c r="AN90" s="80">
        <v>0</v>
      </c>
      <c r="AO90" s="37">
        <f t="shared" si="89"/>
        <v>0</v>
      </c>
      <c r="AP90" s="37">
        <v>0</v>
      </c>
      <c r="AQ90" s="37">
        <v>0</v>
      </c>
      <c r="AR90" s="37">
        <v>0</v>
      </c>
      <c r="AS90" s="37">
        <v>0</v>
      </c>
      <c r="AT90" s="37" t="s">
        <v>97</v>
      </c>
      <c r="AU90" s="37" t="s">
        <v>97</v>
      </c>
      <c r="AV90" s="37" t="s">
        <v>97</v>
      </c>
      <c r="AW90" s="37" t="s">
        <v>97</v>
      </c>
      <c r="AX90" s="37" t="s">
        <v>97</v>
      </c>
      <c r="AY90" s="37" t="s">
        <v>97</v>
      </c>
      <c r="AZ90" s="37" t="s">
        <v>97</v>
      </c>
      <c r="BA90" s="37" t="s">
        <v>97</v>
      </c>
      <c r="BB90" s="37" t="s">
        <v>97</v>
      </c>
      <c r="BC90" s="37" t="s">
        <v>97</v>
      </c>
    </row>
    <row r="91" spans="1:55" ht="41.25" customHeight="1" x14ac:dyDescent="0.25">
      <c r="A91" s="64" t="s">
        <v>140</v>
      </c>
      <c r="B91" s="39" t="s">
        <v>515</v>
      </c>
      <c r="C91" s="40" t="s">
        <v>281</v>
      </c>
      <c r="D91" s="79">
        <v>0</v>
      </c>
      <c r="E91" s="80">
        <f t="shared" si="0"/>
        <v>8.4656700000000001E-2</v>
      </c>
      <c r="F91" s="80">
        <f t="shared" si="1"/>
        <v>0</v>
      </c>
      <c r="G91" s="80">
        <f t="shared" si="2"/>
        <v>2.2708884000000002E-2</v>
      </c>
      <c r="H91" s="80">
        <f t="shared" si="3"/>
        <v>6.1947815999999996E-2</v>
      </c>
      <c r="I91" s="80">
        <f t="shared" si="4"/>
        <v>0</v>
      </c>
      <c r="J91" s="80">
        <f t="shared" si="20"/>
        <v>0</v>
      </c>
      <c r="K91" s="80">
        <v>0</v>
      </c>
      <c r="L91" s="80">
        <v>0</v>
      </c>
      <c r="M91" s="80">
        <v>0</v>
      </c>
      <c r="N91" s="80">
        <v>0</v>
      </c>
      <c r="O91" s="80">
        <f t="shared" si="88"/>
        <v>8.4656700000000001E-2</v>
      </c>
      <c r="P91" s="80">
        <v>0</v>
      </c>
      <c r="Q91" s="80">
        <v>2.2708884000000002E-2</v>
      </c>
      <c r="R91" s="80">
        <v>6.1947815999999996E-2</v>
      </c>
      <c r="S91" s="80">
        <v>0</v>
      </c>
      <c r="T91" s="37" t="s">
        <v>97</v>
      </c>
      <c r="U91" s="37" t="s">
        <v>97</v>
      </c>
      <c r="V91" s="37" t="s">
        <v>97</v>
      </c>
      <c r="W91" s="37" t="s">
        <v>97</v>
      </c>
      <c r="X91" s="37" t="s">
        <v>97</v>
      </c>
      <c r="Y91" s="37" t="s">
        <v>97</v>
      </c>
      <c r="Z91" s="37" t="s">
        <v>97</v>
      </c>
      <c r="AA91" s="37" t="s">
        <v>97</v>
      </c>
      <c r="AB91" s="37" t="s">
        <v>97</v>
      </c>
      <c r="AC91" s="37" t="s">
        <v>97</v>
      </c>
      <c r="AD91" s="80">
        <v>0</v>
      </c>
      <c r="AE91" s="80">
        <f t="shared" si="11"/>
        <v>7.0547250000000006E-2</v>
      </c>
      <c r="AF91" s="80">
        <f t="shared" si="79"/>
        <v>0</v>
      </c>
      <c r="AG91" s="80">
        <f t="shared" si="80"/>
        <v>1.8924070000000001E-2</v>
      </c>
      <c r="AH91" s="80">
        <f t="shared" si="81"/>
        <v>5.1623179999999998E-2</v>
      </c>
      <c r="AI91" s="80">
        <f t="shared" si="82"/>
        <v>0</v>
      </c>
      <c r="AJ91" s="80">
        <f t="shared" si="7"/>
        <v>0</v>
      </c>
      <c r="AK91" s="80">
        <v>0</v>
      </c>
      <c r="AL91" s="80">
        <v>0</v>
      </c>
      <c r="AM91" s="80">
        <v>0</v>
      </c>
      <c r="AN91" s="80">
        <v>0</v>
      </c>
      <c r="AO91" s="37">
        <f>AP91+AQ91+AR91+AS91</f>
        <v>7.0547250000000006E-2</v>
      </c>
      <c r="AP91" s="37">
        <v>0</v>
      </c>
      <c r="AQ91" s="37">
        <v>1.8924070000000001E-2</v>
      </c>
      <c r="AR91" s="37">
        <v>5.1623179999999998E-2</v>
      </c>
      <c r="AS91" s="37">
        <v>0</v>
      </c>
      <c r="AT91" s="37" t="s">
        <v>97</v>
      </c>
      <c r="AU91" s="37" t="s">
        <v>97</v>
      </c>
      <c r="AV91" s="37" t="s">
        <v>97</v>
      </c>
      <c r="AW91" s="37" t="s">
        <v>97</v>
      </c>
      <c r="AX91" s="37" t="s">
        <v>97</v>
      </c>
      <c r="AY91" s="37" t="s">
        <v>97</v>
      </c>
      <c r="AZ91" s="37" t="s">
        <v>97</v>
      </c>
      <c r="BA91" s="37" t="s">
        <v>97</v>
      </c>
      <c r="BB91" s="37" t="s">
        <v>97</v>
      </c>
      <c r="BC91" s="37" t="s">
        <v>97</v>
      </c>
    </row>
    <row r="92" spans="1:55" ht="41.25" customHeight="1" x14ac:dyDescent="0.25">
      <c r="A92" s="64" t="s">
        <v>140</v>
      </c>
      <c r="B92" s="39" t="s">
        <v>516</v>
      </c>
      <c r="C92" s="40" t="s">
        <v>285</v>
      </c>
      <c r="D92" s="79">
        <v>0</v>
      </c>
      <c r="E92" s="80">
        <f t="shared" si="0"/>
        <v>1.0646052E-2</v>
      </c>
      <c r="F92" s="80">
        <f t="shared" si="1"/>
        <v>0</v>
      </c>
      <c r="G92" s="80">
        <f t="shared" si="2"/>
        <v>4.6936080000000002E-3</v>
      </c>
      <c r="H92" s="80">
        <f t="shared" si="3"/>
        <v>5.9524440000000003E-3</v>
      </c>
      <c r="I92" s="80">
        <f t="shared" si="4"/>
        <v>0</v>
      </c>
      <c r="J92" s="80">
        <f t="shared" si="20"/>
        <v>0</v>
      </c>
      <c r="K92" s="80">
        <v>0</v>
      </c>
      <c r="L92" s="80">
        <v>0</v>
      </c>
      <c r="M92" s="80">
        <v>0</v>
      </c>
      <c r="N92" s="80">
        <v>0</v>
      </c>
      <c r="O92" s="80">
        <f t="shared" si="88"/>
        <v>1.0646052E-2</v>
      </c>
      <c r="P92" s="80">
        <v>0</v>
      </c>
      <c r="Q92" s="80">
        <v>4.6936080000000002E-3</v>
      </c>
      <c r="R92" s="80">
        <v>5.9524440000000003E-3</v>
      </c>
      <c r="S92" s="80">
        <v>0</v>
      </c>
      <c r="T92" s="37" t="s">
        <v>97</v>
      </c>
      <c r="U92" s="37" t="s">
        <v>97</v>
      </c>
      <c r="V92" s="37" t="s">
        <v>97</v>
      </c>
      <c r="W92" s="37" t="s">
        <v>97</v>
      </c>
      <c r="X92" s="37" t="s">
        <v>97</v>
      </c>
      <c r="Y92" s="37" t="s">
        <v>97</v>
      </c>
      <c r="Z92" s="37" t="s">
        <v>97</v>
      </c>
      <c r="AA92" s="37" t="s">
        <v>97</v>
      </c>
      <c r="AB92" s="37" t="s">
        <v>97</v>
      </c>
      <c r="AC92" s="37" t="s">
        <v>97</v>
      </c>
      <c r="AD92" s="80">
        <v>0</v>
      </c>
      <c r="AE92" s="80">
        <f t="shared" si="11"/>
        <v>8.8717100000000014E-3</v>
      </c>
      <c r="AF92" s="80">
        <f t="shared" si="79"/>
        <v>0</v>
      </c>
      <c r="AG92" s="80">
        <f t="shared" si="80"/>
        <v>3.9113400000000001E-3</v>
      </c>
      <c r="AH92" s="80">
        <f t="shared" si="81"/>
        <v>4.9603700000000004E-3</v>
      </c>
      <c r="AI92" s="80">
        <f t="shared" si="82"/>
        <v>0</v>
      </c>
      <c r="AJ92" s="80">
        <f t="shared" si="7"/>
        <v>0</v>
      </c>
      <c r="AK92" s="80">
        <v>0</v>
      </c>
      <c r="AL92" s="80">
        <v>0</v>
      </c>
      <c r="AM92" s="80">
        <v>0</v>
      </c>
      <c r="AN92" s="80">
        <v>0</v>
      </c>
      <c r="AO92" s="37">
        <f>AP92+AQ92+AR92+AS92</f>
        <v>8.8717100000000014E-3</v>
      </c>
      <c r="AP92" s="37">
        <v>0</v>
      </c>
      <c r="AQ92" s="37">
        <v>3.9113400000000001E-3</v>
      </c>
      <c r="AR92" s="37">
        <v>4.9603700000000004E-3</v>
      </c>
      <c r="AS92" s="37">
        <v>0</v>
      </c>
      <c r="AT92" s="37" t="s">
        <v>97</v>
      </c>
      <c r="AU92" s="37" t="s">
        <v>97</v>
      </c>
      <c r="AV92" s="37" t="s">
        <v>97</v>
      </c>
      <c r="AW92" s="37" t="s">
        <v>97</v>
      </c>
      <c r="AX92" s="37" t="s">
        <v>97</v>
      </c>
      <c r="AY92" s="37" t="s">
        <v>97</v>
      </c>
      <c r="AZ92" s="37" t="s">
        <v>97</v>
      </c>
      <c r="BA92" s="37" t="s">
        <v>97</v>
      </c>
      <c r="BB92" s="37" t="s">
        <v>97</v>
      </c>
      <c r="BC92" s="37" t="s">
        <v>97</v>
      </c>
    </row>
    <row r="93" spans="1:55" ht="41.25" customHeight="1" x14ac:dyDescent="0.25">
      <c r="A93" s="64" t="s">
        <v>140</v>
      </c>
      <c r="B93" s="39" t="s">
        <v>517</v>
      </c>
      <c r="C93" s="40" t="s">
        <v>518</v>
      </c>
      <c r="D93" s="79">
        <v>0</v>
      </c>
      <c r="E93" s="80">
        <f t="shared" ref="E93:E156" si="90">J93+O93</f>
        <v>1.9575599999999995E-2</v>
      </c>
      <c r="F93" s="80">
        <f t="shared" ref="F93:F156" si="91">K93+P93</f>
        <v>1.9575599999999995E-2</v>
      </c>
      <c r="G93" s="80">
        <f t="shared" ref="G93:G156" si="92">L93+Q93</f>
        <v>0</v>
      </c>
      <c r="H93" s="80">
        <f t="shared" ref="H93:H156" si="93">M93+R93</f>
        <v>0</v>
      </c>
      <c r="I93" s="80">
        <f t="shared" ref="I93:I156" si="94">N93+S93</f>
        <v>0</v>
      </c>
      <c r="J93" s="80">
        <f t="shared" si="20"/>
        <v>0</v>
      </c>
      <c r="K93" s="80">
        <v>0</v>
      </c>
      <c r="L93" s="80">
        <v>0</v>
      </c>
      <c r="M93" s="80">
        <v>0</v>
      </c>
      <c r="N93" s="80">
        <v>0</v>
      </c>
      <c r="O93" s="80">
        <f t="shared" si="88"/>
        <v>1.9575599999999995E-2</v>
      </c>
      <c r="P93" s="80">
        <v>1.9575599999999995E-2</v>
      </c>
      <c r="Q93" s="80">
        <v>0</v>
      </c>
      <c r="R93" s="80">
        <v>0</v>
      </c>
      <c r="S93" s="80">
        <v>0</v>
      </c>
      <c r="T93" s="37" t="s">
        <v>97</v>
      </c>
      <c r="U93" s="37" t="s">
        <v>97</v>
      </c>
      <c r="V93" s="37" t="s">
        <v>97</v>
      </c>
      <c r="W93" s="37" t="s">
        <v>97</v>
      </c>
      <c r="X93" s="37" t="s">
        <v>97</v>
      </c>
      <c r="Y93" s="37" t="s">
        <v>97</v>
      </c>
      <c r="Z93" s="37" t="s">
        <v>97</v>
      </c>
      <c r="AA93" s="37" t="s">
        <v>97</v>
      </c>
      <c r="AB93" s="37" t="s">
        <v>97</v>
      </c>
      <c r="AC93" s="37" t="s">
        <v>97</v>
      </c>
      <c r="AD93" s="80">
        <v>0</v>
      </c>
      <c r="AE93" s="80">
        <f t="shared" ref="AE93:AE156" si="95">AJ93+AO93</f>
        <v>0</v>
      </c>
      <c r="AF93" s="80">
        <f t="shared" si="79"/>
        <v>0</v>
      </c>
      <c r="AG93" s="80">
        <f t="shared" si="80"/>
        <v>0</v>
      </c>
      <c r="AH93" s="80">
        <f t="shared" si="81"/>
        <v>0</v>
      </c>
      <c r="AI93" s="80">
        <f t="shared" si="82"/>
        <v>0</v>
      </c>
      <c r="AJ93" s="80">
        <f t="shared" si="7"/>
        <v>0</v>
      </c>
      <c r="AK93" s="80">
        <v>0</v>
      </c>
      <c r="AL93" s="80">
        <v>0</v>
      </c>
      <c r="AM93" s="80">
        <v>0</v>
      </c>
      <c r="AN93" s="80">
        <v>0</v>
      </c>
      <c r="AO93" s="37">
        <f t="shared" ref="AO93:AO96" si="96">AP93+AQ93+AR93+AS93</f>
        <v>0</v>
      </c>
      <c r="AP93" s="37">
        <v>0</v>
      </c>
      <c r="AQ93" s="37">
        <v>0</v>
      </c>
      <c r="AR93" s="37">
        <v>0</v>
      </c>
      <c r="AS93" s="37">
        <v>0</v>
      </c>
      <c r="AT93" s="37" t="s">
        <v>97</v>
      </c>
      <c r="AU93" s="37" t="s">
        <v>97</v>
      </c>
      <c r="AV93" s="37" t="s">
        <v>97</v>
      </c>
      <c r="AW93" s="37" t="s">
        <v>97</v>
      </c>
      <c r="AX93" s="37" t="s">
        <v>97</v>
      </c>
      <c r="AY93" s="37" t="s">
        <v>97</v>
      </c>
      <c r="AZ93" s="37" t="s">
        <v>97</v>
      </c>
      <c r="BA93" s="37" t="s">
        <v>97</v>
      </c>
      <c r="BB93" s="37" t="s">
        <v>97</v>
      </c>
      <c r="BC93" s="37" t="s">
        <v>97</v>
      </c>
    </row>
    <row r="94" spans="1:55" ht="41.25" customHeight="1" x14ac:dyDescent="0.25">
      <c r="A94" s="64" t="s">
        <v>140</v>
      </c>
      <c r="B94" s="39" t="s">
        <v>519</v>
      </c>
      <c r="C94" s="40" t="s">
        <v>520</v>
      </c>
      <c r="D94" s="79">
        <v>0</v>
      </c>
      <c r="E94" s="80">
        <f t="shared" si="90"/>
        <v>6.0000000000000001E-3</v>
      </c>
      <c r="F94" s="80">
        <f t="shared" si="91"/>
        <v>6.0000000000000001E-3</v>
      </c>
      <c r="G94" s="80">
        <f t="shared" si="92"/>
        <v>0</v>
      </c>
      <c r="H94" s="80">
        <f t="shared" si="93"/>
        <v>0</v>
      </c>
      <c r="I94" s="80">
        <f t="shared" si="94"/>
        <v>0</v>
      </c>
      <c r="J94" s="80">
        <f t="shared" si="20"/>
        <v>0</v>
      </c>
      <c r="K94" s="80">
        <v>0</v>
      </c>
      <c r="L94" s="80">
        <v>0</v>
      </c>
      <c r="M94" s="80">
        <v>0</v>
      </c>
      <c r="N94" s="80">
        <v>0</v>
      </c>
      <c r="O94" s="80">
        <f t="shared" si="88"/>
        <v>6.0000000000000001E-3</v>
      </c>
      <c r="P94" s="80">
        <v>6.0000000000000001E-3</v>
      </c>
      <c r="Q94" s="80">
        <v>0</v>
      </c>
      <c r="R94" s="80">
        <v>0</v>
      </c>
      <c r="S94" s="80">
        <v>0</v>
      </c>
      <c r="T94" s="37" t="s">
        <v>97</v>
      </c>
      <c r="U94" s="37" t="s">
        <v>97</v>
      </c>
      <c r="V94" s="37" t="s">
        <v>97</v>
      </c>
      <c r="W94" s="37" t="s">
        <v>97</v>
      </c>
      <c r="X94" s="37" t="s">
        <v>97</v>
      </c>
      <c r="Y94" s="37" t="s">
        <v>97</v>
      </c>
      <c r="Z94" s="37" t="s">
        <v>97</v>
      </c>
      <c r="AA94" s="37" t="s">
        <v>97</v>
      </c>
      <c r="AB94" s="37" t="s">
        <v>97</v>
      </c>
      <c r="AC94" s="37" t="s">
        <v>97</v>
      </c>
      <c r="AD94" s="80">
        <v>0</v>
      </c>
      <c r="AE94" s="80">
        <f t="shared" si="95"/>
        <v>0</v>
      </c>
      <c r="AF94" s="80">
        <f t="shared" si="79"/>
        <v>0</v>
      </c>
      <c r="AG94" s="80">
        <f t="shared" si="80"/>
        <v>0</v>
      </c>
      <c r="AH94" s="80">
        <f t="shared" si="81"/>
        <v>0</v>
      </c>
      <c r="AI94" s="80">
        <f t="shared" si="82"/>
        <v>0</v>
      </c>
      <c r="AJ94" s="80">
        <f t="shared" si="7"/>
        <v>0</v>
      </c>
      <c r="AK94" s="80">
        <v>0</v>
      </c>
      <c r="AL94" s="80">
        <v>0</v>
      </c>
      <c r="AM94" s="80">
        <v>0</v>
      </c>
      <c r="AN94" s="80">
        <v>0</v>
      </c>
      <c r="AO94" s="37">
        <f t="shared" si="96"/>
        <v>0</v>
      </c>
      <c r="AP94" s="37">
        <v>0</v>
      </c>
      <c r="AQ94" s="37">
        <v>0</v>
      </c>
      <c r="AR94" s="37">
        <v>0</v>
      </c>
      <c r="AS94" s="37">
        <v>0</v>
      </c>
      <c r="AT94" s="37" t="s">
        <v>97</v>
      </c>
      <c r="AU94" s="37" t="s">
        <v>97</v>
      </c>
      <c r="AV94" s="37" t="s">
        <v>97</v>
      </c>
      <c r="AW94" s="37" t="s">
        <v>97</v>
      </c>
      <c r="AX94" s="37" t="s">
        <v>97</v>
      </c>
      <c r="AY94" s="37" t="s">
        <v>97</v>
      </c>
      <c r="AZ94" s="37" t="s">
        <v>97</v>
      </c>
      <c r="BA94" s="37" t="s">
        <v>97</v>
      </c>
      <c r="BB94" s="37" t="s">
        <v>97</v>
      </c>
      <c r="BC94" s="37" t="s">
        <v>97</v>
      </c>
    </row>
    <row r="95" spans="1:55" ht="41.25" customHeight="1" x14ac:dyDescent="0.25">
      <c r="A95" s="64" t="s">
        <v>140</v>
      </c>
      <c r="B95" s="39" t="s">
        <v>521</v>
      </c>
      <c r="C95" s="40" t="s">
        <v>522</v>
      </c>
      <c r="D95" s="79">
        <v>0</v>
      </c>
      <c r="E95" s="80">
        <f t="shared" si="90"/>
        <v>2.9204363999999997E-2</v>
      </c>
      <c r="F95" s="80">
        <f t="shared" si="91"/>
        <v>0</v>
      </c>
      <c r="G95" s="80">
        <f t="shared" si="92"/>
        <v>2.9204363999999997E-2</v>
      </c>
      <c r="H95" s="80">
        <f t="shared" si="93"/>
        <v>0</v>
      </c>
      <c r="I95" s="80">
        <f t="shared" si="94"/>
        <v>0</v>
      </c>
      <c r="J95" s="80">
        <f t="shared" si="20"/>
        <v>0</v>
      </c>
      <c r="K95" s="80">
        <v>0</v>
      </c>
      <c r="L95" s="80">
        <v>0</v>
      </c>
      <c r="M95" s="80">
        <v>0</v>
      </c>
      <c r="N95" s="80">
        <v>0</v>
      </c>
      <c r="O95" s="80">
        <f t="shared" si="88"/>
        <v>2.9204363999999997E-2</v>
      </c>
      <c r="P95" s="80">
        <v>0</v>
      </c>
      <c r="Q95" s="80">
        <v>2.9204363999999997E-2</v>
      </c>
      <c r="R95" s="80">
        <v>0</v>
      </c>
      <c r="S95" s="80">
        <v>0</v>
      </c>
      <c r="T95" s="37" t="s">
        <v>97</v>
      </c>
      <c r="U95" s="37" t="s">
        <v>97</v>
      </c>
      <c r="V95" s="37" t="s">
        <v>97</v>
      </c>
      <c r="W95" s="37" t="s">
        <v>97</v>
      </c>
      <c r="X95" s="37" t="s">
        <v>97</v>
      </c>
      <c r="Y95" s="37" t="s">
        <v>97</v>
      </c>
      <c r="Z95" s="37" t="s">
        <v>97</v>
      </c>
      <c r="AA95" s="37" t="s">
        <v>97</v>
      </c>
      <c r="AB95" s="37" t="s">
        <v>97</v>
      </c>
      <c r="AC95" s="37" t="s">
        <v>97</v>
      </c>
      <c r="AD95" s="80">
        <v>0</v>
      </c>
      <c r="AE95" s="80">
        <f t="shared" si="95"/>
        <v>0</v>
      </c>
      <c r="AF95" s="80">
        <f t="shared" si="79"/>
        <v>0</v>
      </c>
      <c r="AG95" s="80">
        <f t="shared" si="80"/>
        <v>0</v>
      </c>
      <c r="AH95" s="80">
        <f t="shared" si="81"/>
        <v>0</v>
      </c>
      <c r="AI95" s="80">
        <f t="shared" si="82"/>
        <v>0</v>
      </c>
      <c r="AJ95" s="80">
        <f t="shared" si="7"/>
        <v>0</v>
      </c>
      <c r="AK95" s="80">
        <v>0</v>
      </c>
      <c r="AL95" s="80">
        <v>0</v>
      </c>
      <c r="AM95" s="80">
        <v>0</v>
      </c>
      <c r="AN95" s="80">
        <v>0</v>
      </c>
      <c r="AO95" s="37">
        <f t="shared" si="96"/>
        <v>0</v>
      </c>
      <c r="AP95" s="37">
        <v>0</v>
      </c>
      <c r="AQ95" s="37">
        <v>0</v>
      </c>
      <c r="AR95" s="37">
        <v>0</v>
      </c>
      <c r="AS95" s="37">
        <v>0</v>
      </c>
      <c r="AT95" s="37" t="s">
        <v>97</v>
      </c>
      <c r="AU95" s="37" t="s">
        <v>97</v>
      </c>
      <c r="AV95" s="37" t="s">
        <v>97</v>
      </c>
      <c r="AW95" s="37" t="s">
        <v>97</v>
      </c>
      <c r="AX95" s="37" t="s">
        <v>97</v>
      </c>
      <c r="AY95" s="37" t="s">
        <v>97</v>
      </c>
      <c r="AZ95" s="37" t="s">
        <v>97</v>
      </c>
      <c r="BA95" s="37" t="s">
        <v>97</v>
      </c>
      <c r="BB95" s="37" t="s">
        <v>97</v>
      </c>
      <c r="BC95" s="37" t="s">
        <v>97</v>
      </c>
    </row>
    <row r="96" spans="1:55" ht="41.25" customHeight="1" x14ac:dyDescent="0.25">
      <c r="A96" s="64" t="s">
        <v>140</v>
      </c>
      <c r="B96" s="39" t="s">
        <v>523</v>
      </c>
      <c r="C96" s="40" t="s">
        <v>524</v>
      </c>
      <c r="D96" s="79">
        <v>0</v>
      </c>
      <c r="E96" s="80">
        <f t="shared" si="90"/>
        <v>5.2426415999999997E-2</v>
      </c>
      <c r="F96" s="80">
        <f t="shared" si="91"/>
        <v>0</v>
      </c>
      <c r="G96" s="80">
        <f t="shared" si="92"/>
        <v>1.8317927999999997E-2</v>
      </c>
      <c r="H96" s="80">
        <f t="shared" si="93"/>
        <v>3.4108487999999999E-2</v>
      </c>
      <c r="I96" s="80">
        <f t="shared" si="94"/>
        <v>0</v>
      </c>
      <c r="J96" s="80">
        <f t="shared" si="20"/>
        <v>0</v>
      </c>
      <c r="K96" s="80">
        <v>0</v>
      </c>
      <c r="L96" s="80">
        <v>0</v>
      </c>
      <c r="M96" s="80">
        <v>0</v>
      </c>
      <c r="N96" s="80">
        <v>0</v>
      </c>
      <c r="O96" s="80">
        <f t="shared" si="88"/>
        <v>5.2426415999999997E-2</v>
      </c>
      <c r="P96" s="80">
        <v>0</v>
      </c>
      <c r="Q96" s="80">
        <v>1.8317927999999997E-2</v>
      </c>
      <c r="R96" s="80">
        <v>3.4108487999999999E-2</v>
      </c>
      <c r="S96" s="80">
        <v>0</v>
      </c>
      <c r="T96" s="37" t="s">
        <v>97</v>
      </c>
      <c r="U96" s="37" t="s">
        <v>97</v>
      </c>
      <c r="V96" s="37" t="s">
        <v>97</v>
      </c>
      <c r="W96" s="37" t="s">
        <v>97</v>
      </c>
      <c r="X96" s="37" t="s">
        <v>97</v>
      </c>
      <c r="Y96" s="37" t="s">
        <v>97</v>
      </c>
      <c r="Z96" s="37" t="s">
        <v>97</v>
      </c>
      <c r="AA96" s="37" t="s">
        <v>97</v>
      </c>
      <c r="AB96" s="37" t="s">
        <v>97</v>
      </c>
      <c r="AC96" s="37" t="s">
        <v>97</v>
      </c>
      <c r="AD96" s="80">
        <v>0</v>
      </c>
      <c r="AE96" s="80">
        <f t="shared" si="95"/>
        <v>8.2340609999999995E-2</v>
      </c>
      <c r="AF96" s="80">
        <f t="shared" si="79"/>
        <v>1.7255E-2</v>
      </c>
      <c r="AG96" s="80">
        <f t="shared" si="80"/>
        <v>3.6661869999999999E-2</v>
      </c>
      <c r="AH96" s="80">
        <f t="shared" si="81"/>
        <v>2.8423739999999999E-2</v>
      </c>
      <c r="AI96" s="80">
        <f t="shared" si="82"/>
        <v>0</v>
      </c>
      <c r="AJ96" s="80">
        <f t="shared" si="7"/>
        <v>0</v>
      </c>
      <c r="AK96" s="80">
        <v>0</v>
      </c>
      <c r="AL96" s="80">
        <v>0</v>
      </c>
      <c r="AM96" s="80">
        <v>0</v>
      </c>
      <c r="AN96" s="80">
        <v>0</v>
      </c>
      <c r="AO96" s="37">
        <f t="shared" si="96"/>
        <v>8.2340609999999995E-2</v>
      </c>
      <c r="AP96" s="37">
        <v>1.7255E-2</v>
      </c>
      <c r="AQ96" s="37">
        <v>3.6661869999999999E-2</v>
      </c>
      <c r="AR96" s="37">
        <v>2.8423739999999999E-2</v>
      </c>
      <c r="AS96" s="37">
        <v>0</v>
      </c>
      <c r="AT96" s="37" t="s">
        <v>97</v>
      </c>
      <c r="AU96" s="37" t="s">
        <v>97</v>
      </c>
      <c r="AV96" s="37" t="s">
        <v>97</v>
      </c>
      <c r="AW96" s="37" t="s">
        <v>97</v>
      </c>
      <c r="AX96" s="37" t="s">
        <v>97</v>
      </c>
      <c r="AY96" s="37" t="s">
        <v>97</v>
      </c>
      <c r="AZ96" s="37" t="s">
        <v>97</v>
      </c>
      <c r="BA96" s="37" t="s">
        <v>97</v>
      </c>
      <c r="BB96" s="37" t="s">
        <v>97</v>
      </c>
      <c r="BC96" s="37" t="s">
        <v>97</v>
      </c>
    </row>
    <row r="97" spans="1:55" ht="45.75" customHeight="1" x14ac:dyDescent="0.25">
      <c r="A97" s="62" t="s">
        <v>144</v>
      </c>
      <c r="B97" s="20" t="s">
        <v>145</v>
      </c>
      <c r="C97" s="21" t="s">
        <v>103</v>
      </c>
      <c r="D97" s="78">
        <v>3.9754149480000001</v>
      </c>
      <c r="E97" s="76">
        <f t="shared" si="90"/>
        <v>0.43510017599999995</v>
      </c>
      <c r="F97" s="76">
        <f t="shared" si="91"/>
        <v>0</v>
      </c>
      <c r="G97" s="76">
        <f t="shared" si="92"/>
        <v>9.9525275999999982E-2</v>
      </c>
      <c r="H97" s="76">
        <f t="shared" si="93"/>
        <v>0.33557490000000001</v>
      </c>
      <c r="I97" s="76">
        <f t="shared" si="94"/>
        <v>0</v>
      </c>
      <c r="J97" s="76">
        <f t="shared" si="20"/>
        <v>0.38865207599999996</v>
      </c>
      <c r="K97" s="76">
        <v>0</v>
      </c>
      <c r="L97" s="76">
        <v>8.3480579999999985E-2</v>
      </c>
      <c r="M97" s="76">
        <v>0.30517149599999999</v>
      </c>
      <c r="N97" s="76">
        <f>SUM(N98:N115)</f>
        <v>0</v>
      </c>
      <c r="O97" s="76">
        <f>SUM(O98:O116)</f>
        <v>4.6448100000000006E-2</v>
      </c>
      <c r="P97" s="89">
        <f t="shared" ref="P97:S97" si="97">SUM(P98:P116)</f>
        <v>0</v>
      </c>
      <c r="Q97" s="89">
        <f t="shared" si="97"/>
        <v>1.6044695999999997E-2</v>
      </c>
      <c r="R97" s="89">
        <f t="shared" si="97"/>
        <v>3.0403403999999995E-2</v>
      </c>
      <c r="S97" s="89">
        <f t="shared" si="97"/>
        <v>0</v>
      </c>
      <c r="T97" s="36" t="s">
        <v>97</v>
      </c>
      <c r="U97" s="36" t="s">
        <v>97</v>
      </c>
      <c r="V97" s="36" t="s">
        <v>97</v>
      </c>
      <c r="W97" s="36" t="s">
        <v>97</v>
      </c>
      <c r="X97" s="36" t="s">
        <v>97</v>
      </c>
      <c r="Y97" s="36" t="s">
        <v>97</v>
      </c>
      <c r="Z97" s="36" t="s">
        <v>97</v>
      </c>
      <c r="AA97" s="36" t="s">
        <v>97</v>
      </c>
      <c r="AB97" s="36" t="s">
        <v>97</v>
      </c>
      <c r="AC97" s="36" t="s">
        <v>97</v>
      </c>
      <c r="AD97" s="76">
        <v>3.3128457900000003</v>
      </c>
      <c r="AE97" s="76">
        <f t="shared" si="95"/>
        <v>0.32267416000000004</v>
      </c>
      <c r="AF97" s="76">
        <f t="shared" si="79"/>
        <v>0</v>
      </c>
      <c r="AG97" s="76">
        <f t="shared" si="80"/>
        <v>8.2937729999999987E-2</v>
      </c>
      <c r="AH97" s="76">
        <f t="shared" si="81"/>
        <v>0.23973643</v>
      </c>
      <c r="AI97" s="76">
        <f t="shared" si="82"/>
        <v>0</v>
      </c>
      <c r="AJ97" s="76">
        <f t="shared" si="7"/>
        <v>0.28396741000000003</v>
      </c>
      <c r="AK97" s="76">
        <v>0</v>
      </c>
      <c r="AL97" s="76">
        <v>6.9567149999999994E-2</v>
      </c>
      <c r="AM97" s="76">
        <v>0.21440026000000001</v>
      </c>
      <c r="AN97" s="76">
        <f>SUM(AN98:AN115)</f>
        <v>0</v>
      </c>
      <c r="AO97" s="36">
        <f>SUM(AO98:AO116)</f>
        <v>3.8706749999999998E-2</v>
      </c>
      <c r="AP97" s="36">
        <f t="shared" ref="AP97:AS97" si="98">SUM(AP98:AP116)</f>
        <v>0</v>
      </c>
      <c r="AQ97" s="36">
        <f t="shared" si="98"/>
        <v>1.337058E-2</v>
      </c>
      <c r="AR97" s="36">
        <f t="shared" si="98"/>
        <v>2.5336169999999998E-2</v>
      </c>
      <c r="AS97" s="36">
        <f t="shared" si="98"/>
        <v>0</v>
      </c>
      <c r="AT97" s="36" t="s">
        <v>97</v>
      </c>
      <c r="AU97" s="36" t="s">
        <v>97</v>
      </c>
      <c r="AV97" s="36" t="s">
        <v>97</v>
      </c>
      <c r="AW97" s="36" t="s">
        <v>97</v>
      </c>
      <c r="AX97" s="36" t="s">
        <v>97</v>
      </c>
      <c r="AY97" s="36" t="s">
        <v>97</v>
      </c>
      <c r="AZ97" s="36" t="s">
        <v>97</v>
      </c>
      <c r="BA97" s="36" t="s">
        <v>97</v>
      </c>
      <c r="BB97" s="36" t="s">
        <v>97</v>
      </c>
      <c r="BC97" s="36" t="s">
        <v>97</v>
      </c>
    </row>
    <row r="98" spans="1:55" ht="31.5" customHeight="1" x14ac:dyDescent="0.25">
      <c r="A98" s="65" t="s">
        <v>144</v>
      </c>
      <c r="B98" s="26" t="s">
        <v>234</v>
      </c>
      <c r="C98" s="38" t="s">
        <v>235</v>
      </c>
      <c r="D98" s="79">
        <v>0.82580253599999986</v>
      </c>
      <c r="E98" s="80">
        <f t="shared" si="90"/>
        <v>0</v>
      </c>
      <c r="F98" s="80">
        <f t="shared" si="91"/>
        <v>0</v>
      </c>
      <c r="G98" s="80">
        <f t="shared" si="92"/>
        <v>0</v>
      </c>
      <c r="H98" s="80">
        <f t="shared" si="93"/>
        <v>0</v>
      </c>
      <c r="I98" s="80">
        <f t="shared" si="94"/>
        <v>0</v>
      </c>
      <c r="J98" s="80">
        <f t="shared" ref="J98:J172" si="99">K98+L98+M98+N98</f>
        <v>0</v>
      </c>
      <c r="K98" s="80">
        <v>0</v>
      </c>
      <c r="L98" s="80">
        <v>0</v>
      </c>
      <c r="M98" s="80">
        <v>0</v>
      </c>
      <c r="N98" s="80">
        <v>0</v>
      </c>
      <c r="O98" s="80">
        <f>P98+Q98+R98+S98</f>
        <v>0</v>
      </c>
      <c r="P98" s="80">
        <v>0</v>
      </c>
      <c r="Q98" s="80">
        <v>0</v>
      </c>
      <c r="R98" s="80">
        <v>0</v>
      </c>
      <c r="S98" s="80">
        <v>0</v>
      </c>
      <c r="T98" s="37" t="s">
        <v>97</v>
      </c>
      <c r="U98" s="37" t="s">
        <v>97</v>
      </c>
      <c r="V98" s="37" t="s">
        <v>97</v>
      </c>
      <c r="W98" s="37" t="s">
        <v>97</v>
      </c>
      <c r="X98" s="37" t="s">
        <v>97</v>
      </c>
      <c r="Y98" s="37" t="s">
        <v>97</v>
      </c>
      <c r="Z98" s="37" t="s">
        <v>97</v>
      </c>
      <c r="AA98" s="37" t="s">
        <v>97</v>
      </c>
      <c r="AB98" s="37" t="s">
        <v>97</v>
      </c>
      <c r="AC98" s="37" t="s">
        <v>97</v>
      </c>
      <c r="AD98" s="80">
        <v>0.68816877999999992</v>
      </c>
      <c r="AE98" s="80">
        <f t="shared" si="95"/>
        <v>0</v>
      </c>
      <c r="AF98" s="80">
        <f t="shared" si="79"/>
        <v>0</v>
      </c>
      <c r="AG98" s="80">
        <f t="shared" si="80"/>
        <v>0</v>
      </c>
      <c r="AH98" s="80">
        <f t="shared" si="81"/>
        <v>0</v>
      </c>
      <c r="AI98" s="80">
        <f t="shared" si="82"/>
        <v>0</v>
      </c>
      <c r="AJ98" s="80">
        <f t="shared" ref="AJ98:AJ172" si="100">AK98+AL98+AM98+AN98</f>
        <v>0</v>
      </c>
      <c r="AK98" s="80">
        <v>0</v>
      </c>
      <c r="AL98" s="80">
        <v>0</v>
      </c>
      <c r="AM98" s="80">
        <v>0</v>
      </c>
      <c r="AN98" s="80">
        <v>0</v>
      </c>
      <c r="AO98" s="37">
        <f>AP98+AQ98+AR98+AS98</f>
        <v>0</v>
      </c>
      <c r="AP98" s="37">
        <v>0</v>
      </c>
      <c r="AQ98" s="37">
        <v>0</v>
      </c>
      <c r="AR98" s="37">
        <v>0</v>
      </c>
      <c r="AS98" s="37">
        <v>0</v>
      </c>
      <c r="AT98" s="37" t="s">
        <v>97</v>
      </c>
      <c r="AU98" s="37" t="s">
        <v>97</v>
      </c>
      <c r="AV98" s="37" t="s">
        <v>97</v>
      </c>
      <c r="AW98" s="37" t="s">
        <v>97</v>
      </c>
      <c r="AX98" s="37" t="s">
        <v>97</v>
      </c>
      <c r="AY98" s="37" t="s">
        <v>97</v>
      </c>
      <c r="AZ98" s="37" t="s">
        <v>97</v>
      </c>
      <c r="BA98" s="37" t="s">
        <v>97</v>
      </c>
      <c r="BB98" s="37" t="s">
        <v>97</v>
      </c>
      <c r="BC98" s="37" t="s">
        <v>97</v>
      </c>
    </row>
    <row r="99" spans="1:55" ht="24.75" customHeight="1" x14ac:dyDescent="0.25">
      <c r="A99" s="65" t="s">
        <v>144</v>
      </c>
      <c r="B99" s="26" t="s">
        <v>398</v>
      </c>
      <c r="C99" s="38" t="s">
        <v>399</v>
      </c>
      <c r="D99" s="79">
        <v>0</v>
      </c>
      <c r="E99" s="80">
        <f t="shared" si="90"/>
        <v>4.9904759999999998E-3</v>
      </c>
      <c r="F99" s="80">
        <f t="shared" si="91"/>
        <v>0</v>
      </c>
      <c r="G99" s="80">
        <f t="shared" si="92"/>
        <v>1.312728E-3</v>
      </c>
      <c r="H99" s="80">
        <f t="shared" si="93"/>
        <v>3.6777479999999998E-3</v>
      </c>
      <c r="I99" s="80">
        <f t="shared" si="94"/>
        <v>0</v>
      </c>
      <c r="J99" s="80">
        <f t="shared" si="99"/>
        <v>4.9904759999999998E-3</v>
      </c>
      <c r="K99" s="80">
        <v>0</v>
      </c>
      <c r="L99" s="80">
        <v>1.312728E-3</v>
      </c>
      <c r="M99" s="80">
        <v>3.6777479999999998E-3</v>
      </c>
      <c r="N99" s="80">
        <v>0</v>
      </c>
      <c r="O99" s="80">
        <f t="shared" ref="O99:O107" si="101">P99+Q99+R99+S99</f>
        <v>0</v>
      </c>
      <c r="P99" s="80">
        <v>0</v>
      </c>
      <c r="Q99" s="80">
        <v>0</v>
      </c>
      <c r="R99" s="80">
        <v>0</v>
      </c>
      <c r="S99" s="80">
        <v>0</v>
      </c>
      <c r="T99" s="37" t="s">
        <v>97</v>
      </c>
      <c r="U99" s="37" t="s">
        <v>97</v>
      </c>
      <c r="V99" s="37" t="s">
        <v>97</v>
      </c>
      <c r="W99" s="37" t="s">
        <v>97</v>
      </c>
      <c r="X99" s="37" t="s">
        <v>97</v>
      </c>
      <c r="Y99" s="37" t="s">
        <v>97</v>
      </c>
      <c r="Z99" s="37" t="s">
        <v>97</v>
      </c>
      <c r="AA99" s="37" t="s">
        <v>97</v>
      </c>
      <c r="AB99" s="37" t="s">
        <v>97</v>
      </c>
      <c r="AC99" s="37" t="s">
        <v>97</v>
      </c>
      <c r="AD99" s="80">
        <v>0</v>
      </c>
      <c r="AE99" s="80">
        <f t="shared" si="95"/>
        <v>4.1587299999999994E-3</v>
      </c>
      <c r="AF99" s="80">
        <f t="shared" si="79"/>
        <v>0</v>
      </c>
      <c r="AG99" s="80">
        <f t="shared" si="80"/>
        <v>1.0939399999999998E-3</v>
      </c>
      <c r="AH99" s="80">
        <f t="shared" si="81"/>
        <v>3.06479E-3</v>
      </c>
      <c r="AI99" s="80">
        <f t="shared" si="82"/>
        <v>0</v>
      </c>
      <c r="AJ99" s="80">
        <f t="shared" si="100"/>
        <v>4.1587299999999994E-3</v>
      </c>
      <c r="AK99" s="80">
        <v>0</v>
      </c>
      <c r="AL99" s="80">
        <v>1.0939399999999998E-3</v>
      </c>
      <c r="AM99" s="80">
        <v>3.06479E-3</v>
      </c>
      <c r="AN99" s="80">
        <v>0</v>
      </c>
      <c r="AO99" s="37">
        <f t="shared" ref="AO99:AO116" si="102">AP99+AQ99+AR99+AS99</f>
        <v>0</v>
      </c>
      <c r="AP99" s="37">
        <v>0</v>
      </c>
      <c r="AQ99" s="37">
        <v>0</v>
      </c>
      <c r="AR99" s="37">
        <v>0</v>
      </c>
      <c r="AS99" s="37">
        <v>0</v>
      </c>
      <c r="AT99" s="37" t="s">
        <v>97</v>
      </c>
      <c r="AU99" s="37" t="s">
        <v>97</v>
      </c>
      <c r="AV99" s="37" t="s">
        <v>97</v>
      </c>
      <c r="AW99" s="37" t="s">
        <v>97</v>
      </c>
      <c r="AX99" s="37" t="s">
        <v>97</v>
      </c>
      <c r="AY99" s="37" t="s">
        <v>97</v>
      </c>
      <c r="AZ99" s="37" t="s">
        <v>97</v>
      </c>
      <c r="BA99" s="37" t="s">
        <v>97</v>
      </c>
      <c r="BB99" s="37" t="s">
        <v>97</v>
      </c>
      <c r="BC99" s="37" t="s">
        <v>97</v>
      </c>
    </row>
    <row r="100" spans="1:55" ht="24.75" customHeight="1" x14ac:dyDescent="0.25">
      <c r="A100" s="65" t="s">
        <v>144</v>
      </c>
      <c r="B100" s="26" t="s">
        <v>400</v>
      </c>
      <c r="C100" s="38" t="s">
        <v>401</v>
      </c>
      <c r="D100" s="79">
        <v>0</v>
      </c>
      <c r="E100" s="80">
        <f t="shared" si="90"/>
        <v>5.4585936000000002E-2</v>
      </c>
      <c r="F100" s="80">
        <f t="shared" si="91"/>
        <v>0</v>
      </c>
      <c r="G100" s="80">
        <f t="shared" si="92"/>
        <v>2.588796E-3</v>
      </c>
      <c r="H100" s="80">
        <f t="shared" si="93"/>
        <v>5.1997140000000004E-2</v>
      </c>
      <c r="I100" s="80">
        <f t="shared" si="94"/>
        <v>0</v>
      </c>
      <c r="J100" s="80">
        <f t="shared" si="99"/>
        <v>5.4585936000000002E-2</v>
      </c>
      <c r="K100" s="80">
        <v>0</v>
      </c>
      <c r="L100" s="80">
        <v>2.588796E-3</v>
      </c>
      <c r="M100" s="80">
        <v>5.1997140000000004E-2</v>
      </c>
      <c r="N100" s="80">
        <v>0</v>
      </c>
      <c r="O100" s="80">
        <f t="shared" si="101"/>
        <v>0</v>
      </c>
      <c r="P100" s="80">
        <v>0</v>
      </c>
      <c r="Q100" s="80">
        <v>0</v>
      </c>
      <c r="R100" s="80">
        <v>0</v>
      </c>
      <c r="S100" s="80">
        <v>0</v>
      </c>
      <c r="T100" s="37" t="s">
        <v>97</v>
      </c>
      <c r="U100" s="37" t="s">
        <v>97</v>
      </c>
      <c r="V100" s="37" t="s">
        <v>97</v>
      </c>
      <c r="W100" s="37" t="s">
        <v>97</v>
      </c>
      <c r="X100" s="37" t="s">
        <v>97</v>
      </c>
      <c r="Y100" s="37" t="s">
        <v>97</v>
      </c>
      <c r="Z100" s="37" t="s">
        <v>97</v>
      </c>
      <c r="AA100" s="37" t="s">
        <v>97</v>
      </c>
      <c r="AB100" s="37" t="s">
        <v>97</v>
      </c>
      <c r="AC100" s="37" t="s">
        <v>97</v>
      </c>
      <c r="AD100" s="80">
        <v>0</v>
      </c>
      <c r="AE100" s="80">
        <f t="shared" si="95"/>
        <v>5.57896E-3</v>
      </c>
      <c r="AF100" s="80">
        <f t="shared" si="79"/>
        <v>0</v>
      </c>
      <c r="AG100" s="80">
        <f t="shared" si="80"/>
        <v>2.1573299999999998E-3</v>
      </c>
      <c r="AH100" s="80">
        <f t="shared" si="81"/>
        <v>3.4216300000000002E-3</v>
      </c>
      <c r="AI100" s="80">
        <f t="shared" si="82"/>
        <v>0</v>
      </c>
      <c r="AJ100" s="80">
        <f t="shared" si="100"/>
        <v>5.57896E-3</v>
      </c>
      <c r="AK100" s="80">
        <v>0</v>
      </c>
      <c r="AL100" s="80">
        <v>2.1573299999999998E-3</v>
      </c>
      <c r="AM100" s="80">
        <v>3.4216300000000002E-3</v>
      </c>
      <c r="AN100" s="80">
        <v>0</v>
      </c>
      <c r="AO100" s="37">
        <f t="shared" si="102"/>
        <v>0</v>
      </c>
      <c r="AP100" s="37">
        <v>0</v>
      </c>
      <c r="AQ100" s="37">
        <v>0</v>
      </c>
      <c r="AR100" s="37">
        <v>0</v>
      </c>
      <c r="AS100" s="37">
        <v>0</v>
      </c>
      <c r="AT100" s="37" t="s">
        <v>97</v>
      </c>
      <c r="AU100" s="37" t="s">
        <v>97</v>
      </c>
      <c r="AV100" s="37" t="s">
        <v>97</v>
      </c>
      <c r="AW100" s="37" t="s">
        <v>97</v>
      </c>
      <c r="AX100" s="37" t="s">
        <v>97</v>
      </c>
      <c r="AY100" s="37" t="s">
        <v>97</v>
      </c>
      <c r="AZ100" s="37" t="s">
        <v>97</v>
      </c>
      <c r="BA100" s="37" t="s">
        <v>97</v>
      </c>
      <c r="BB100" s="37" t="s">
        <v>97</v>
      </c>
      <c r="BC100" s="37" t="s">
        <v>97</v>
      </c>
    </row>
    <row r="101" spans="1:55" ht="24.75" customHeight="1" x14ac:dyDescent="0.25">
      <c r="A101" s="65" t="s">
        <v>144</v>
      </c>
      <c r="B101" s="26" t="s">
        <v>402</v>
      </c>
      <c r="C101" s="38" t="s">
        <v>403</v>
      </c>
      <c r="D101" s="79">
        <v>0</v>
      </c>
      <c r="E101" s="80">
        <f t="shared" si="90"/>
        <v>1.4569079999999998E-2</v>
      </c>
      <c r="F101" s="80">
        <f t="shared" si="91"/>
        <v>0</v>
      </c>
      <c r="G101" s="80">
        <f t="shared" si="92"/>
        <v>9.1189439999999986E-3</v>
      </c>
      <c r="H101" s="80">
        <f t="shared" si="93"/>
        <v>5.4501359999999995E-3</v>
      </c>
      <c r="I101" s="80">
        <f t="shared" si="94"/>
        <v>0</v>
      </c>
      <c r="J101" s="80">
        <f t="shared" si="99"/>
        <v>1.4569079999999998E-2</v>
      </c>
      <c r="K101" s="80">
        <v>0</v>
      </c>
      <c r="L101" s="80">
        <v>9.1189439999999986E-3</v>
      </c>
      <c r="M101" s="80">
        <v>5.4501359999999995E-3</v>
      </c>
      <c r="N101" s="80">
        <v>0</v>
      </c>
      <c r="O101" s="80">
        <f t="shared" si="101"/>
        <v>0</v>
      </c>
      <c r="P101" s="80">
        <v>0</v>
      </c>
      <c r="Q101" s="80">
        <v>0</v>
      </c>
      <c r="R101" s="80">
        <v>0</v>
      </c>
      <c r="S101" s="80">
        <v>0</v>
      </c>
      <c r="T101" s="37" t="s">
        <v>97</v>
      </c>
      <c r="U101" s="37" t="s">
        <v>97</v>
      </c>
      <c r="V101" s="37" t="s">
        <v>97</v>
      </c>
      <c r="W101" s="37" t="s">
        <v>97</v>
      </c>
      <c r="X101" s="37" t="s">
        <v>97</v>
      </c>
      <c r="Y101" s="37" t="s">
        <v>97</v>
      </c>
      <c r="Z101" s="37" t="s">
        <v>97</v>
      </c>
      <c r="AA101" s="37" t="s">
        <v>97</v>
      </c>
      <c r="AB101" s="37" t="s">
        <v>97</v>
      </c>
      <c r="AC101" s="37" t="s">
        <v>97</v>
      </c>
      <c r="AD101" s="80">
        <v>0</v>
      </c>
      <c r="AE101" s="80">
        <f t="shared" si="95"/>
        <v>1.21409E-2</v>
      </c>
      <c r="AF101" s="80">
        <f t="shared" si="79"/>
        <v>0</v>
      </c>
      <c r="AG101" s="80">
        <f t="shared" si="80"/>
        <v>7.59912E-3</v>
      </c>
      <c r="AH101" s="80">
        <f t="shared" si="81"/>
        <v>4.5417800000000005E-3</v>
      </c>
      <c r="AI101" s="80">
        <f t="shared" si="82"/>
        <v>0</v>
      </c>
      <c r="AJ101" s="80">
        <f t="shared" si="100"/>
        <v>1.21409E-2</v>
      </c>
      <c r="AK101" s="80">
        <v>0</v>
      </c>
      <c r="AL101" s="80">
        <v>7.59912E-3</v>
      </c>
      <c r="AM101" s="80">
        <v>4.5417800000000005E-3</v>
      </c>
      <c r="AN101" s="80">
        <v>0</v>
      </c>
      <c r="AO101" s="37">
        <f t="shared" si="102"/>
        <v>0</v>
      </c>
      <c r="AP101" s="37">
        <v>0</v>
      </c>
      <c r="AQ101" s="37">
        <v>0</v>
      </c>
      <c r="AR101" s="37">
        <v>0</v>
      </c>
      <c r="AS101" s="37">
        <v>0</v>
      </c>
      <c r="AT101" s="37" t="s">
        <v>97</v>
      </c>
      <c r="AU101" s="37" t="s">
        <v>97</v>
      </c>
      <c r="AV101" s="37" t="s">
        <v>97</v>
      </c>
      <c r="AW101" s="37" t="s">
        <v>97</v>
      </c>
      <c r="AX101" s="37" t="s">
        <v>97</v>
      </c>
      <c r="AY101" s="37" t="s">
        <v>97</v>
      </c>
      <c r="AZ101" s="37" t="s">
        <v>97</v>
      </c>
      <c r="BA101" s="37" t="s">
        <v>97</v>
      </c>
      <c r="BB101" s="37" t="s">
        <v>97</v>
      </c>
      <c r="BC101" s="37" t="s">
        <v>97</v>
      </c>
    </row>
    <row r="102" spans="1:55" ht="24.75" customHeight="1" x14ac:dyDescent="0.25">
      <c r="A102" s="65" t="s">
        <v>144</v>
      </c>
      <c r="B102" s="26" t="s">
        <v>404</v>
      </c>
      <c r="C102" s="38" t="s">
        <v>405</v>
      </c>
      <c r="D102" s="79">
        <v>0</v>
      </c>
      <c r="E102" s="80">
        <f t="shared" si="90"/>
        <v>5.2749359999999992E-3</v>
      </c>
      <c r="F102" s="80">
        <f t="shared" si="91"/>
        <v>0</v>
      </c>
      <c r="G102" s="80">
        <f t="shared" si="92"/>
        <v>1.0787519999999999E-3</v>
      </c>
      <c r="H102" s="80">
        <f t="shared" si="93"/>
        <v>4.1961839999999995E-3</v>
      </c>
      <c r="I102" s="80">
        <f t="shared" si="94"/>
        <v>0</v>
      </c>
      <c r="J102" s="80">
        <f t="shared" si="99"/>
        <v>5.2749359999999992E-3</v>
      </c>
      <c r="K102" s="80">
        <v>0</v>
      </c>
      <c r="L102" s="80">
        <v>1.0787519999999999E-3</v>
      </c>
      <c r="M102" s="80">
        <v>4.1961839999999995E-3</v>
      </c>
      <c r="N102" s="80">
        <v>0</v>
      </c>
      <c r="O102" s="80">
        <f t="shared" si="101"/>
        <v>0</v>
      </c>
      <c r="P102" s="80">
        <v>0</v>
      </c>
      <c r="Q102" s="80">
        <v>0</v>
      </c>
      <c r="R102" s="80">
        <v>0</v>
      </c>
      <c r="S102" s="80">
        <v>0</v>
      </c>
      <c r="T102" s="37" t="s">
        <v>97</v>
      </c>
      <c r="U102" s="37" t="s">
        <v>97</v>
      </c>
      <c r="V102" s="37" t="s">
        <v>97</v>
      </c>
      <c r="W102" s="37" t="s">
        <v>97</v>
      </c>
      <c r="X102" s="37" t="s">
        <v>97</v>
      </c>
      <c r="Y102" s="37" t="s">
        <v>97</v>
      </c>
      <c r="Z102" s="37" t="s">
        <v>97</v>
      </c>
      <c r="AA102" s="37" t="s">
        <v>97</v>
      </c>
      <c r="AB102" s="37" t="s">
        <v>97</v>
      </c>
      <c r="AC102" s="37" t="s">
        <v>97</v>
      </c>
      <c r="AD102" s="80">
        <v>0</v>
      </c>
      <c r="AE102" s="80">
        <f t="shared" si="95"/>
        <v>4.3957800000000002E-3</v>
      </c>
      <c r="AF102" s="80">
        <f t="shared" si="79"/>
        <v>0</v>
      </c>
      <c r="AG102" s="80">
        <f t="shared" si="80"/>
        <v>8.9895999999999997E-4</v>
      </c>
      <c r="AH102" s="80">
        <f t="shared" si="81"/>
        <v>3.4968199999999999E-3</v>
      </c>
      <c r="AI102" s="80">
        <f t="shared" si="82"/>
        <v>0</v>
      </c>
      <c r="AJ102" s="80">
        <f t="shared" si="100"/>
        <v>4.3957800000000002E-3</v>
      </c>
      <c r="AK102" s="80">
        <v>0</v>
      </c>
      <c r="AL102" s="80">
        <v>8.9895999999999997E-4</v>
      </c>
      <c r="AM102" s="80">
        <v>3.4968199999999999E-3</v>
      </c>
      <c r="AN102" s="80">
        <v>0</v>
      </c>
      <c r="AO102" s="37">
        <f t="shared" si="102"/>
        <v>0</v>
      </c>
      <c r="AP102" s="37">
        <v>0</v>
      </c>
      <c r="AQ102" s="37">
        <v>0</v>
      </c>
      <c r="AR102" s="37">
        <v>0</v>
      </c>
      <c r="AS102" s="37">
        <v>0</v>
      </c>
      <c r="AT102" s="37" t="s">
        <v>97</v>
      </c>
      <c r="AU102" s="37" t="s">
        <v>97</v>
      </c>
      <c r="AV102" s="37" t="s">
        <v>97</v>
      </c>
      <c r="AW102" s="37" t="s">
        <v>97</v>
      </c>
      <c r="AX102" s="37" t="s">
        <v>97</v>
      </c>
      <c r="AY102" s="37" t="s">
        <v>97</v>
      </c>
      <c r="AZ102" s="37" t="s">
        <v>97</v>
      </c>
      <c r="BA102" s="37" t="s">
        <v>97</v>
      </c>
      <c r="BB102" s="37" t="s">
        <v>97</v>
      </c>
      <c r="BC102" s="37" t="s">
        <v>97</v>
      </c>
    </row>
    <row r="103" spans="1:55" ht="24.75" customHeight="1" x14ac:dyDescent="0.25">
      <c r="A103" s="65" t="s">
        <v>144</v>
      </c>
      <c r="B103" s="26" t="s">
        <v>406</v>
      </c>
      <c r="C103" s="38" t="s">
        <v>407</v>
      </c>
      <c r="D103" s="79">
        <v>0</v>
      </c>
      <c r="E103" s="80">
        <f t="shared" si="90"/>
        <v>7.5077519999999995E-3</v>
      </c>
      <c r="F103" s="80">
        <f t="shared" si="91"/>
        <v>0</v>
      </c>
      <c r="G103" s="80">
        <f t="shared" si="92"/>
        <v>2.5123199999999997E-3</v>
      </c>
      <c r="H103" s="80">
        <f t="shared" si="93"/>
        <v>4.9954320000000002E-3</v>
      </c>
      <c r="I103" s="80">
        <f t="shared" si="94"/>
        <v>0</v>
      </c>
      <c r="J103" s="80">
        <f t="shared" si="99"/>
        <v>7.5077519999999995E-3</v>
      </c>
      <c r="K103" s="80">
        <v>0</v>
      </c>
      <c r="L103" s="80">
        <v>2.5123199999999997E-3</v>
      </c>
      <c r="M103" s="80">
        <v>4.9954320000000002E-3</v>
      </c>
      <c r="N103" s="80">
        <v>0</v>
      </c>
      <c r="O103" s="80">
        <f t="shared" si="101"/>
        <v>0</v>
      </c>
      <c r="P103" s="80">
        <v>0</v>
      </c>
      <c r="Q103" s="80">
        <v>0</v>
      </c>
      <c r="R103" s="80">
        <v>0</v>
      </c>
      <c r="S103" s="80">
        <v>0</v>
      </c>
      <c r="T103" s="37" t="s">
        <v>97</v>
      </c>
      <c r="U103" s="37" t="s">
        <v>97</v>
      </c>
      <c r="V103" s="37" t="s">
        <v>97</v>
      </c>
      <c r="W103" s="37" t="s">
        <v>97</v>
      </c>
      <c r="X103" s="37" t="s">
        <v>97</v>
      </c>
      <c r="Y103" s="37" t="s">
        <v>97</v>
      </c>
      <c r="Z103" s="37" t="s">
        <v>97</v>
      </c>
      <c r="AA103" s="37" t="s">
        <v>97</v>
      </c>
      <c r="AB103" s="37" t="s">
        <v>97</v>
      </c>
      <c r="AC103" s="37" t="s">
        <v>97</v>
      </c>
      <c r="AD103" s="80">
        <v>0</v>
      </c>
      <c r="AE103" s="80">
        <f t="shared" si="95"/>
        <v>6.2564600000000001E-3</v>
      </c>
      <c r="AF103" s="80">
        <f t="shared" si="79"/>
        <v>0</v>
      </c>
      <c r="AG103" s="80">
        <f t="shared" si="80"/>
        <v>2.0935999999999997E-3</v>
      </c>
      <c r="AH103" s="80">
        <f t="shared" si="81"/>
        <v>4.16286E-3</v>
      </c>
      <c r="AI103" s="80">
        <f t="shared" si="82"/>
        <v>0</v>
      </c>
      <c r="AJ103" s="80">
        <f t="shared" si="100"/>
        <v>6.2564600000000001E-3</v>
      </c>
      <c r="AK103" s="80">
        <v>0</v>
      </c>
      <c r="AL103" s="80">
        <v>2.0935999999999997E-3</v>
      </c>
      <c r="AM103" s="80">
        <v>4.16286E-3</v>
      </c>
      <c r="AN103" s="80">
        <v>0</v>
      </c>
      <c r="AO103" s="37">
        <f t="shared" si="102"/>
        <v>0</v>
      </c>
      <c r="AP103" s="37">
        <v>0</v>
      </c>
      <c r="AQ103" s="37">
        <v>0</v>
      </c>
      <c r="AR103" s="37">
        <v>0</v>
      </c>
      <c r="AS103" s="37">
        <v>0</v>
      </c>
      <c r="AT103" s="37" t="s">
        <v>97</v>
      </c>
      <c r="AU103" s="37" t="s">
        <v>97</v>
      </c>
      <c r="AV103" s="37" t="s">
        <v>97</v>
      </c>
      <c r="AW103" s="37" t="s">
        <v>97</v>
      </c>
      <c r="AX103" s="37" t="s">
        <v>97</v>
      </c>
      <c r="AY103" s="37" t="s">
        <v>97</v>
      </c>
      <c r="AZ103" s="37" t="s">
        <v>97</v>
      </c>
      <c r="BA103" s="37" t="s">
        <v>97</v>
      </c>
      <c r="BB103" s="37" t="s">
        <v>97</v>
      </c>
      <c r="BC103" s="37" t="s">
        <v>97</v>
      </c>
    </row>
    <row r="104" spans="1:55" ht="24.75" customHeight="1" x14ac:dyDescent="0.25">
      <c r="A104" s="65" t="s">
        <v>144</v>
      </c>
      <c r="B104" s="26" t="s">
        <v>408</v>
      </c>
      <c r="C104" s="38" t="s">
        <v>409</v>
      </c>
      <c r="D104" s="79">
        <v>0</v>
      </c>
      <c r="E104" s="80">
        <f t="shared" si="90"/>
        <v>6.5013960000000004E-3</v>
      </c>
      <c r="F104" s="80">
        <f t="shared" si="91"/>
        <v>0</v>
      </c>
      <c r="G104" s="80">
        <f t="shared" si="92"/>
        <v>1.8897360000000002E-3</v>
      </c>
      <c r="H104" s="80">
        <f t="shared" si="93"/>
        <v>4.6116600000000001E-3</v>
      </c>
      <c r="I104" s="80">
        <f t="shared" si="94"/>
        <v>0</v>
      </c>
      <c r="J104" s="80">
        <f t="shared" si="99"/>
        <v>6.5013960000000004E-3</v>
      </c>
      <c r="K104" s="80">
        <v>0</v>
      </c>
      <c r="L104" s="80">
        <v>1.8897360000000002E-3</v>
      </c>
      <c r="M104" s="80">
        <v>4.6116600000000001E-3</v>
      </c>
      <c r="N104" s="80">
        <v>0</v>
      </c>
      <c r="O104" s="80">
        <f t="shared" si="101"/>
        <v>0</v>
      </c>
      <c r="P104" s="80">
        <v>0</v>
      </c>
      <c r="Q104" s="80">
        <v>0</v>
      </c>
      <c r="R104" s="80">
        <v>0</v>
      </c>
      <c r="S104" s="80">
        <v>0</v>
      </c>
      <c r="T104" s="37" t="s">
        <v>97</v>
      </c>
      <c r="U104" s="37" t="s">
        <v>97</v>
      </c>
      <c r="V104" s="37" t="s">
        <v>97</v>
      </c>
      <c r="W104" s="37" t="s">
        <v>97</v>
      </c>
      <c r="X104" s="37" t="s">
        <v>97</v>
      </c>
      <c r="Y104" s="37" t="s">
        <v>97</v>
      </c>
      <c r="Z104" s="37" t="s">
        <v>97</v>
      </c>
      <c r="AA104" s="37" t="s">
        <v>97</v>
      </c>
      <c r="AB104" s="37" t="s">
        <v>97</v>
      </c>
      <c r="AC104" s="37" t="s">
        <v>97</v>
      </c>
      <c r="AD104" s="80">
        <v>0</v>
      </c>
      <c r="AE104" s="80">
        <f t="shared" si="95"/>
        <v>5.4178300000000002E-3</v>
      </c>
      <c r="AF104" s="80">
        <f t="shared" si="79"/>
        <v>0</v>
      </c>
      <c r="AG104" s="80">
        <f t="shared" si="80"/>
        <v>1.57478E-3</v>
      </c>
      <c r="AH104" s="80">
        <f t="shared" si="81"/>
        <v>3.8430499999999998E-3</v>
      </c>
      <c r="AI104" s="80">
        <f t="shared" si="82"/>
        <v>0</v>
      </c>
      <c r="AJ104" s="80">
        <f t="shared" si="100"/>
        <v>5.4178300000000002E-3</v>
      </c>
      <c r="AK104" s="80">
        <v>0</v>
      </c>
      <c r="AL104" s="80">
        <v>1.57478E-3</v>
      </c>
      <c r="AM104" s="80">
        <v>3.8430499999999998E-3</v>
      </c>
      <c r="AN104" s="80">
        <v>0</v>
      </c>
      <c r="AO104" s="37">
        <f t="shared" si="102"/>
        <v>0</v>
      </c>
      <c r="AP104" s="37">
        <v>0</v>
      </c>
      <c r="AQ104" s="37">
        <v>0</v>
      </c>
      <c r="AR104" s="37">
        <v>0</v>
      </c>
      <c r="AS104" s="37">
        <v>0</v>
      </c>
      <c r="AT104" s="37" t="s">
        <v>97</v>
      </c>
      <c r="AU104" s="37" t="s">
        <v>97</v>
      </c>
      <c r="AV104" s="37" t="s">
        <v>97</v>
      </c>
      <c r="AW104" s="37" t="s">
        <v>97</v>
      </c>
      <c r="AX104" s="37" t="s">
        <v>97</v>
      </c>
      <c r="AY104" s="37" t="s">
        <v>97</v>
      </c>
      <c r="AZ104" s="37" t="s">
        <v>97</v>
      </c>
      <c r="BA104" s="37" t="s">
        <v>97</v>
      </c>
      <c r="BB104" s="37" t="s">
        <v>97</v>
      </c>
      <c r="BC104" s="37" t="s">
        <v>97</v>
      </c>
    </row>
    <row r="105" spans="1:55" ht="24.75" customHeight="1" x14ac:dyDescent="0.25">
      <c r="A105" s="65" t="s">
        <v>144</v>
      </c>
      <c r="B105" s="26" t="s">
        <v>410</v>
      </c>
      <c r="C105" s="38" t="s">
        <v>411</v>
      </c>
      <c r="D105" s="79">
        <v>0</v>
      </c>
      <c r="E105" s="80">
        <f t="shared" si="90"/>
        <v>0.17213744399999997</v>
      </c>
      <c r="F105" s="80">
        <f t="shared" si="91"/>
        <v>0</v>
      </c>
      <c r="G105" s="80">
        <f t="shared" si="92"/>
        <v>3.5348063999999998E-2</v>
      </c>
      <c r="H105" s="80">
        <f t="shared" si="93"/>
        <v>0.13678937999999999</v>
      </c>
      <c r="I105" s="80">
        <f t="shared" si="94"/>
        <v>0</v>
      </c>
      <c r="J105" s="80">
        <f t="shared" si="99"/>
        <v>0.17213744399999997</v>
      </c>
      <c r="K105" s="80">
        <v>0</v>
      </c>
      <c r="L105" s="80">
        <v>3.5348063999999998E-2</v>
      </c>
      <c r="M105" s="80">
        <v>0.13678937999999999</v>
      </c>
      <c r="N105" s="80">
        <v>0</v>
      </c>
      <c r="O105" s="80">
        <f t="shared" si="101"/>
        <v>0</v>
      </c>
      <c r="P105" s="80">
        <v>0</v>
      </c>
      <c r="Q105" s="80">
        <v>0</v>
      </c>
      <c r="R105" s="80">
        <v>0</v>
      </c>
      <c r="S105" s="80">
        <v>0</v>
      </c>
      <c r="T105" s="37" t="s">
        <v>97</v>
      </c>
      <c r="U105" s="37" t="s">
        <v>97</v>
      </c>
      <c r="V105" s="37" t="s">
        <v>97</v>
      </c>
      <c r="W105" s="37" t="s">
        <v>97</v>
      </c>
      <c r="X105" s="37" t="s">
        <v>97</v>
      </c>
      <c r="Y105" s="37" t="s">
        <v>97</v>
      </c>
      <c r="Z105" s="37" t="s">
        <v>97</v>
      </c>
      <c r="AA105" s="37" t="s">
        <v>97</v>
      </c>
      <c r="AB105" s="37" t="s">
        <v>97</v>
      </c>
      <c r="AC105" s="37" t="s">
        <v>97</v>
      </c>
      <c r="AD105" s="80">
        <v>0</v>
      </c>
      <c r="AE105" s="80">
        <f t="shared" si="95"/>
        <v>0.14344787000000001</v>
      </c>
      <c r="AF105" s="80">
        <f t="shared" si="79"/>
        <v>0</v>
      </c>
      <c r="AG105" s="80">
        <f t="shared" si="80"/>
        <v>2.9456720000000002E-2</v>
      </c>
      <c r="AH105" s="80">
        <f t="shared" si="81"/>
        <v>0.11399115</v>
      </c>
      <c r="AI105" s="80">
        <f t="shared" si="82"/>
        <v>0</v>
      </c>
      <c r="AJ105" s="80">
        <f t="shared" si="100"/>
        <v>0.14344787000000001</v>
      </c>
      <c r="AK105" s="80">
        <v>0</v>
      </c>
      <c r="AL105" s="80">
        <v>2.9456720000000002E-2</v>
      </c>
      <c r="AM105" s="80">
        <v>0.11399115</v>
      </c>
      <c r="AN105" s="80">
        <v>0</v>
      </c>
      <c r="AO105" s="37">
        <f t="shared" si="102"/>
        <v>0</v>
      </c>
      <c r="AP105" s="37">
        <v>0</v>
      </c>
      <c r="AQ105" s="37">
        <v>0</v>
      </c>
      <c r="AR105" s="37">
        <v>0</v>
      </c>
      <c r="AS105" s="37">
        <v>0</v>
      </c>
      <c r="AT105" s="37" t="s">
        <v>97</v>
      </c>
      <c r="AU105" s="37" t="s">
        <v>97</v>
      </c>
      <c r="AV105" s="37" t="s">
        <v>97</v>
      </c>
      <c r="AW105" s="37" t="s">
        <v>97</v>
      </c>
      <c r="AX105" s="37" t="s">
        <v>97</v>
      </c>
      <c r="AY105" s="37" t="s">
        <v>97</v>
      </c>
      <c r="AZ105" s="37" t="s">
        <v>97</v>
      </c>
      <c r="BA105" s="37" t="s">
        <v>97</v>
      </c>
      <c r="BB105" s="37" t="s">
        <v>97</v>
      </c>
      <c r="BC105" s="37" t="s">
        <v>97</v>
      </c>
    </row>
    <row r="106" spans="1:55" ht="24.75" customHeight="1" x14ac:dyDescent="0.25">
      <c r="A106" s="65" t="s">
        <v>144</v>
      </c>
      <c r="B106" s="26" t="s">
        <v>412</v>
      </c>
      <c r="C106" s="38" t="s">
        <v>413</v>
      </c>
      <c r="D106" s="79">
        <v>0</v>
      </c>
      <c r="E106" s="80">
        <f t="shared" si="90"/>
        <v>7.3256039999999994E-3</v>
      </c>
      <c r="F106" s="80">
        <f t="shared" si="91"/>
        <v>0</v>
      </c>
      <c r="G106" s="80">
        <f t="shared" si="92"/>
        <v>1.7398439999999999E-3</v>
      </c>
      <c r="H106" s="80">
        <f t="shared" si="93"/>
        <v>5.5857599999999995E-3</v>
      </c>
      <c r="I106" s="80">
        <f t="shared" si="94"/>
        <v>0</v>
      </c>
      <c r="J106" s="80">
        <f t="shared" si="99"/>
        <v>7.3256039999999994E-3</v>
      </c>
      <c r="K106" s="80">
        <v>0</v>
      </c>
      <c r="L106" s="80">
        <v>1.7398439999999999E-3</v>
      </c>
      <c r="M106" s="80">
        <v>5.5857599999999995E-3</v>
      </c>
      <c r="N106" s="80">
        <v>0</v>
      </c>
      <c r="O106" s="80">
        <f t="shared" si="101"/>
        <v>0</v>
      </c>
      <c r="P106" s="80">
        <v>0</v>
      </c>
      <c r="Q106" s="80">
        <v>0</v>
      </c>
      <c r="R106" s="80">
        <v>0</v>
      </c>
      <c r="S106" s="80">
        <v>0</v>
      </c>
      <c r="T106" s="37" t="s">
        <v>97</v>
      </c>
      <c r="U106" s="37" t="s">
        <v>97</v>
      </c>
      <c r="V106" s="37" t="s">
        <v>97</v>
      </c>
      <c r="W106" s="37" t="s">
        <v>97</v>
      </c>
      <c r="X106" s="37" t="s">
        <v>97</v>
      </c>
      <c r="Y106" s="37" t="s">
        <v>97</v>
      </c>
      <c r="Z106" s="37" t="s">
        <v>97</v>
      </c>
      <c r="AA106" s="37" t="s">
        <v>97</v>
      </c>
      <c r="AB106" s="37" t="s">
        <v>97</v>
      </c>
      <c r="AC106" s="37" t="s">
        <v>97</v>
      </c>
      <c r="AD106" s="80">
        <v>0</v>
      </c>
      <c r="AE106" s="80">
        <f t="shared" si="95"/>
        <v>6.1046699999999995E-3</v>
      </c>
      <c r="AF106" s="80">
        <f t="shared" si="79"/>
        <v>0</v>
      </c>
      <c r="AG106" s="80">
        <f t="shared" si="80"/>
        <v>1.44987E-3</v>
      </c>
      <c r="AH106" s="80">
        <f t="shared" si="81"/>
        <v>4.6547999999999997E-3</v>
      </c>
      <c r="AI106" s="80">
        <f t="shared" si="82"/>
        <v>0</v>
      </c>
      <c r="AJ106" s="80">
        <f t="shared" si="100"/>
        <v>6.1046699999999995E-3</v>
      </c>
      <c r="AK106" s="80">
        <v>0</v>
      </c>
      <c r="AL106" s="80">
        <v>1.44987E-3</v>
      </c>
      <c r="AM106" s="80">
        <v>4.6547999999999997E-3</v>
      </c>
      <c r="AN106" s="80">
        <v>0</v>
      </c>
      <c r="AO106" s="37">
        <f t="shared" si="102"/>
        <v>0</v>
      </c>
      <c r="AP106" s="37">
        <v>0</v>
      </c>
      <c r="AQ106" s="37">
        <v>0</v>
      </c>
      <c r="AR106" s="37">
        <v>0</v>
      </c>
      <c r="AS106" s="37">
        <v>0</v>
      </c>
      <c r="AT106" s="37" t="s">
        <v>97</v>
      </c>
      <c r="AU106" s="37" t="s">
        <v>97</v>
      </c>
      <c r="AV106" s="37" t="s">
        <v>97</v>
      </c>
      <c r="AW106" s="37" t="s">
        <v>97</v>
      </c>
      <c r="AX106" s="37" t="s">
        <v>97</v>
      </c>
      <c r="AY106" s="37" t="s">
        <v>97</v>
      </c>
      <c r="AZ106" s="37" t="s">
        <v>97</v>
      </c>
      <c r="BA106" s="37" t="s">
        <v>97</v>
      </c>
      <c r="BB106" s="37" t="s">
        <v>97</v>
      </c>
      <c r="BC106" s="37" t="s">
        <v>97</v>
      </c>
    </row>
    <row r="107" spans="1:55" ht="24.75" customHeight="1" x14ac:dyDescent="0.25">
      <c r="A107" s="65" t="s">
        <v>144</v>
      </c>
      <c r="B107" s="26" t="s">
        <v>414</v>
      </c>
      <c r="C107" s="38" t="s">
        <v>415</v>
      </c>
      <c r="D107" s="79">
        <v>0</v>
      </c>
      <c r="E107" s="80">
        <f t="shared" si="90"/>
        <v>6.5547000000000001E-3</v>
      </c>
      <c r="F107" s="80">
        <f t="shared" si="91"/>
        <v>0</v>
      </c>
      <c r="G107" s="80">
        <f t="shared" si="92"/>
        <v>8.8012799999999988E-4</v>
      </c>
      <c r="H107" s="80">
        <f t="shared" si="93"/>
        <v>5.6745720000000001E-3</v>
      </c>
      <c r="I107" s="80">
        <f t="shared" si="94"/>
        <v>0</v>
      </c>
      <c r="J107" s="80">
        <f t="shared" si="99"/>
        <v>6.5547000000000001E-3</v>
      </c>
      <c r="K107" s="80">
        <v>0</v>
      </c>
      <c r="L107" s="80">
        <v>8.8012799999999988E-4</v>
      </c>
      <c r="M107" s="80">
        <v>5.6745720000000001E-3</v>
      </c>
      <c r="N107" s="80">
        <v>0</v>
      </c>
      <c r="O107" s="80">
        <f t="shared" si="101"/>
        <v>0</v>
      </c>
      <c r="P107" s="80">
        <v>0</v>
      </c>
      <c r="Q107" s="80">
        <v>0</v>
      </c>
      <c r="R107" s="80">
        <v>0</v>
      </c>
      <c r="S107" s="80">
        <v>0</v>
      </c>
      <c r="T107" s="37" t="s">
        <v>97</v>
      </c>
      <c r="U107" s="37" t="s">
        <v>97</v>
      </c>
      <c r="V107" s="37" t="s">
        <v>97</v>
      </c>
      <c r="W107" s="37" t="s">
        <v>97</v>
      </c>
      <c r="X107" s="37" t="s">
        <v>97</v>
      </c>
      <c r="Y107" s="37" t="s">
        <v>97</v>
      </c>
      <c r="Z107" s="37" t="s">
        <v>97</v>
      </c>
      <c r="AA107" s="37" t="s">
        <v>97</v>
      </c>
      <c r="AB107" s="37" t="s">
        <v>97</v>
      </c>
      <c r="AC107" s="37" t="s">
        <v>97</v>
      </c>
      <c r="AD107" s="80">
        <v>0</v>
      </c>
      <c r="AE107" s="80">
        <f t="shared" si="95"/>
        <v>5.4622500000000001E-3</v>
      </c>
      <c r="AF107" s="80">
        <f t="shared" si="79"/>
        <v>0</v>
      </c>
      <c r="AG107" s="80">
        <f t="shared" si="80"/>
        <v>7.3344000000000003E-4</v>
      </c>
      <c r="AH107" s="80">
        <f t="shared" si="81"/>
        <v>4.72881E-3</v>
      </c>
      <c r="AI107" s="80">
        <f t="shared" si="82"/>
        <v>0</v>
      </c>
      <c r="AJ107" s="80">
        <f t="shared" si="100"/>
        <v>5.4622500000000001E-3</v>
      </c>
      <c r="AK107" s="80">
        <v>0</v>
      </c>
      <c r="AL107" s="80">
        <v>7.3344000000000003E-4</v>
      </c>
      <c r="AM107" s="80">
        <v>4.72881E-3</v>
      </c>
      <c r="AN107" s="80">
        <v>0</v>
      </c>
      <c r="AO107" s="37">
        <f t="shared" si="102"/>
        <v>0</v>
      </c>
      <c r="AP107" s="37">
        <v>0</v>
      </c>
      <c r="AQ107" s="37">
        <v>0</v>
      </c>
      <c r="AR107" s="37">
        <v>0</v>
      </c>
      <c r="AS107" s="37">
        <v>0</v>
      </c>
      <c r="AT107" s="37" t="s">
        <v>97</v>
      </c>
      <c r="AU107" s="37" t="s">
        <v>97</v>
      </c>
      <c r="AV107" s="37" t="s">
        <v>97</v>
      </c>
      <c r="AW107" s="37" t="s">
        <v>97</v>
      </c>
      <c r="AX107" s="37" t="s">
        <v>97</v>
      </c>
      <c r="AY107" s="37" t="s">
        <v>97</v>
      </c>
      <c r="AZ107" s="37" t="s">
        <v>97</v>
      </c>
      <c r="BA107" s="37" t="s">
        <v>97</v>
      </c>
      <c r="BB107" s="37" t="s">
        <v>97</v>
      </c>
      <c r="BC107" s="37" t="s">
        <v>97</v>
      </c>
    </row>
    <row r="108" spans="1:55" ht="24.75" customHeight="1" x14ac:dyDescent="0.25">
      <c r="A108" s="97" t="s">
        <v>144</v>
      </c>
      <c r="B108" s="26" t="s">
        <v>525</v>
      </c>
      <c r="C108" s="38" t="s">
        <v>526</v>
      </c>
      <c r="D108" s="79">
        <v>0</v>
      </c>
      <c r="E108" s="80">
        <f t="shared" si="90"/>
        <v>2.1827711999999999E-2</v>
      </c>
      <c r="F108" s="80">
        <f t="shared" si="91"/>
        <v>0</v>
      </c>
      <c r="G108" s="80">
        <f t="shared" si="92"/>
        <v>8.5760519999999989E-3</v>
      </c>
      <c r="H108" s="80">
        <f t="shared" si="93"/>
        <v>1.3251659999999998E-2</v>
      </c>
      <c r="I108" s="80">
        <f t="shared" si="94"/>
        <v>0</v>
      </c>
      <c r="J108" s="80">
        <f t="shared" si="99"/>
        <v>0</v>
      </c>
      <c r="K108" s="80">
        <v>0</v>
      </c>
      <c r="L108" s="80">
        <v>0</v>
      </c>
      <c r="M108" s="80">
        <v>0</v>
      </c>
      <c r="N108" s="80">
        <v>0</v>
      </c>
      <c r="O108" s="80">
        <f>P108+Q108+R108+S108</f>
        <v>2.1827711999999999E-2</v>
      </c>
      <c r="P108" s="80">
        <v>0</v>
      </c>
      <c r="Q108" s="80">
        <v>8.5760519999999989E-3</v>
      </c>
      <c r="R108" s="80">
        <v>1.3251659999999998E-2</v>
      </c>
      <c r="S108" s="80">
        <v>0</v>
      </c>
      <c r="T108" s="37" t="s">
        <v>97</v>
      </c>
      <c r="U108" s="37" t="s">
        <v>97</v>
      </c>
      <c r="V108" s="37" t="s">
        <v>97</v>
      </c>
      <c r="W108" s="37" t="s">
        <v>97</v>
      </c>
      <c r="X108" s="37" t="s">
        <v>97</v>
      </c>
      <c r="Y108" s="37" t="s">
        <v>97</v>
      </c>
      <c r="Z108" s="37" t="s">
        <v>97</v>
      </c>
      <c r="AA108" s="37" t="s">
        <v>97</v>
      </c>
      <c r="AB108" s="37" t="s">
        <v>97</v>
      </c>
      <c r="AC108" s="37" t="s">
        <v>97</v>
      </c>
      <c r="AD108" s="80">
        <v>0</v>
      </c>
      <c r="AE108" s="80">
        <f t="shared" si="95"/>
        <v>1.8189759999999999E-2</v>
      </c>
      <c r="AF108" s="80">
        <f t="shared" si="79"/>
        <v>0</v>
      </c>
      <c r="AG108" s="80">
        <f t="shared" si="80"/>
        <v>7.1467099999999997E-3</v>
      </c>
      <c r="AH108" s="80">
        <f t="shared" si="81"/>
        <v>1.1043049999999999E-2</v>
      </c>
      <c r="AI108" s="80">
        <f t="shared" si="82"/>
        <v>0</v>
      </c>
      <c r="AJ108" s="80">
        <f t="shared" si="100"/>
        <v>0</v>
      </c>
      <c r="AK108" s="80">
        <v>0</v>
      </c>
      <c r="AL108" s="80">
        <v>0</v>
      </c>
      <c r="AM108" s="80">
        <v>0</v>
      </c>
      <c r="AN108" s="80">
        <v>0</v>
      </c>
      <c r="AO108" s="37">
        <f t="shared" si="102"/>
        <v>1.8189759999999999E-2</v>
      </c>
      <c r="AP108" s="37">
        <v>0</v>
      </c>
      <c r="AQ108" s="37">
        <v>7.1467099999999997E-3</v>
      </c>
      <c r="AR108" s="37">
        <v>1.1043049999999999E-2</v>
      </c>
      <c r="AS108" s="37">
        <v>0</v>
      </c>
      <c r="AT108" s="37" t="s">
        <v>97</v>
      </c>
      <c r="AU108" s="37" t="s">
        <v>97</v>
      </c>
      <c r="AV108" s="37" t="s">
        <v>97</v>
      </c>
      <c r="AW108" s="37" t="s">
        <v>97</v>
      </c>
      <c r="AX108" s="37" t="s">
        <v>97</v>
      </c>
      <c r="AY108" s="37" t="s">
        <v>97</v>
      </c>
      <c r="AZ108" s="37" t="s">
        <v>97</v>
      </c>
      <c r="BA108" s="37" t="s">
        <v>97</v>
      </c>
      <c r="BB108" s="37" t="s">
        <v>97</v>
      </c>
      <c r="BC108" s="37" t="s">
        <v>97</v>
      </c>
    </row>
    <row r="109" spans="1:55" ht="24.75" customHeight="1" x14ac:dyDescent="0.25">
      <c r="A109" s="97" t="s">
        <v>144</v>
      </c>
      <c r="B109" s="26" t="s">
        <v>527</v>
      </c>
      <c r="C109" s="38" t="s">
        <v>528</v>
      </c>
      <c r="D109" s="79">
        <v>0</v>
      </c>
      <c r="E109" s="80">
        <f t="shared" si="90"/>
        <v>7.3566959999999994E-3</v>
      </c>
      <c r="F109" s="80">
        <f t="shared" si="91"/>
        <v>0</v>
      </c>
      <c r="G109" s="80">
        <f t="shared" si="92"/>
        <v>1.493688E-3</v>
      </c>
      <c r="H109" s="80">
        <f t="shared" si="93"/>
        <v>5.8630079999999994E-3</v>
      </c>
      <c r="I109" s="80">
        <f t="shared" si="94"/>
        <v>0</v>
      </c>
      <c r="J109" s="80">
        <f t="shared" si="99"/>
        <v>0</v>
      </c>
      <c r="K109" s="80">
        <v>0</v>
      </c>
      <c r="L109" s="80">
        <v>0</v>
      </c>
      <c r="M109" s="80">
        <v>0</v>
      </c>
      <c r="N109" s="80">
        <v>0</v>
      </c>
      <c r="O109" s="80">
        <f t="shared" ref="O109:O112" si="103">P109+Q109+R109+S109</f>
        <v>7.3566959999999994E-3</v>
      </c>
      <c r="P109" s="80">
        <v>0</v>
      </c>
      <c r="Q109" s="80">
        <v>1.493688E-3</v>
      </c>
      <c r="R109" s="80">
        <v>5.8630079999999994E-3</v>
      </c>
      <c r="S109" s="80">
        <v>0</v>
      </c>
      <c r="T109" s="37" t="s">
        <v>97</v>
      </c>
      <c r="U109" s="37" t="s">
        <v>97</v>
      </c>
      <c r="V109" s="37" t="s">
        <v>97</v>
      </c>
      <c r="W109" s="37" t="s">
        <v>97</v>
      </c>
      <c r="X109" s="37" t="s">
        <v>97</v>
      </c>
      <c r="Y109" s="37" t="s">
        <v>97</v>
      </c>
      <c r="Z109" s="37" t="s">
        <v>97</v>
      </c>
      <c r="AA109" s="37" t="s">
        <v>97</v>
      </c>
      <c r="AB109" s="37" t="s">
        <v>97</v>
      </c>
      <c r="AC109" s="37" t="s">
        <v>97</v>
      </c>
      <c r="AD109" s="80">
        <v>0</v>
      </c>
      <c r="AE109" s="80">
        <f t="shared" si="95"/>
        <v>6.1305800000000001E-3</v>
      </c>
      <c r="AF109" s="80">
        <f t="shared" si="79"/>
        <v>0</v>
      </c>
      <c r="AG109" s="80">
        <f t="shared" si="80"/>
        <v>1.24474E-3</v>
      </c>
      <c r="AH109" s="80">
        <f t="shared" si="81"/>
        <v>4.8858399999999998E-3</v>
      </c>
      <c r="AI109" s="80">
        <f t="shared" si="82"/>
        <v>0</v>
      </c>
      <c r="AJ109" s="80">
        <f t="shared" si="100"/>
        <v>0</v>
      </c>
      <c r="AK109" s="80">
        <v>0</v>
      </c>
      <c r="AL109" s="80">
        <v>0</v>
      </c>
      <c r="AM109" s="80">
        <v>0</v>
      </c>
      <c r="AN109" s="80">
        <v>0</v>
      </c>
      <c r="AO109" s="37">
        <f t="shared" si="102"/>
        <v>6.1305800000000001E-3</v>
      </c>
      <c r="AP109" s="37">
        <v>0</v>
      </c>
      <c r="AQ109" s="37">
        <v>1.24474E-3</v>
      </c>
      <c r="AR109" s="37">
        <v>4.8858399999999998E-3</v>
      </c>
      <c r="AS109" s="37">
        <v>0</v>
      </c>
      <c r="AT109" s="37" t="s">
        <v>97</v>
      </c>
      <c r="AU109" s="37" t="s">
        <v>97</v>
      </c>
      <c r="AV109" s="37" t="s">
        <v>97</v>
      </c>
      <c r="AW109" s="37" t="s">
        <v>97</v>
      </c>
      <c r="AX109" s="37" t="s">
        <v>97</v>
      </c>
      <c r="AY109" s="37" t="s">
        <v>97</v>
      </c>
      <c r="AZ109" s="37" t="s">
        <v>97</v>
      </c>
      <c r="BA109" s="37" t="s">
        <v>97</v>
      </c>
      <c r="BB109" s="37" t="s">
        <v>97</v>
      </c>
      <c r="BC109" s="37" t="s">
        <v>97</v>
      </c>
    </row>
    <row r="110" spans="1:55" ht="24.75" customHeight="1" x14ac:dyDescent="0.25">
      <c r="A110" s="97" t="s">
        <v>144</v>
      </c>
      <c r="B110" s="26" t="s">
        <v>529</v>
      </c>
      <c r="C110" s="38" t="s">
        <v>530</v>
      </c>
      <c r="D110" s="79">
        <v>0</v>
      </c>
      <c r="E110" s="80">
        <f t="shared" si="90"/>
        <v>3.3087360000000005E-3</v>
      </c>
      <c r="F110" s="80">
        <f t="shared" si="91"/>
        <v>0</v>
      </c>
      <c r="G110" s="80">
        <f t="shared" si="92"/>
        <v>9.7746000000000009E-4</v>
      </c>
      <c r="H110" s="80">
        <f t="shared" si="93"/>
        <v>2.3312760000000002E-3</v>
      </c>
      <c r="I110" s="80">
        <f t="shared" si="94"/>
        <v>0</v>
      </c>
      <c r="J110" s="80">
        <f t="shared" si="99"/>
        <v>0</v>
      </c>
      <c r="K110" s="80">
        <v>0</v>
      </c>
      <c r="L110" s="80">
        <v>0</v>
      </c>
      <c r="M110" s="80">
        <v>0</v>
      </c>
      <c r="N110" s="80">
        <v>0</v>
      </c>
      <c r="O110" s="80">
        <f t="shared" si="103"/>
        <v>3.3087360000000005E-3</v>
      </c>
      <c r="P110" s="80">
        <v>0</v>
      </c>
      <c r="Q110" s="80">
        <v>9.7746000000000009E-4</v>
      </c>
      <c r="R110" s="80">
        <v>2.3312760000000002E-3</v>
      </c>
      <c r="S110" s="80">
        <v>0</v>
      </c>
      <c r="T110" s="37" t="s">
        <v>97</v>
      </c>
      <c r="U110" s="37" t="s">
        <v>97</v>
      </c>
      <c r="V110" s="37" t="s">
        <v>97</v>
      </c>
      <c r="W110" s="37" t="s">
        <v>97</v>
      </c>
      <c r="X110" s="37" t="s">
        <v>97</v>
      </c>
      <c r="Y110" s="37" t="s">
        <v>97</v>
      </c>
      <c r="Z110" s="37" t="s">
        <v>97</v>
      </c>
      <c r="AA110" s="37" t="s">
        <v>97</v>
      </c>
      <c r="AB110" s="37" t="s">
        <v>97</v>
      </c>
      <c r="AC110" s="37" t="s">
        <v>97</v>
      </c>
      <c r="AD110" s="80">
        <v>0</v>
      </c>
      <c r="AE110" s="80">
        <f t="shared" si="95"/>
        <v>2.7572800000000004E-3</v>
      </c>
      <c r="AF110" s="80">
        <f t="shared" si="79"/>
        <v>0</v>
      </c>
      <c r="AG110" s="80">
        <f t="shared" si="80"/>
        <v>8.1455000000000015E-4</v>
      </c>
      <c r="AH110" s="80">
        <f t="shared" si="81"/>
        <v>1.9427300000000002E-3</v>
      </c>
      <c r="AI110" s="80">
        <f t="shared" si="82"/>
        <v>0</v>
      </c>
      <c r="AJ110" s="80">
        <f t="shared" si="100"/>
        <v>0</v>
      </c>
      <c r="AK110" s="80">
        <v>0</v>
      </c>
      <c r="AL110" s="80">
        <v>0</v>
      </c>
      <c r="AM110" s="80">
        <v>0</v>
      </c>
      <c r="AN110" s="80">
        <v>0</v>
      </c>
      <c r="AO110" s="37">
        <f t="shared" si="102"/>
        <v>2.7572800000000004E-3</v>
      </c>
      <c r="AP110" s="37">
        <v>0</v>
      </c>
      <c r="AQ110" s="37">
        <v>8.1455000000000015E-4</v>
      </c>
      <c r="AR110" s="37">
        <v>1.9427300000000002E-3</v>
      </c>
      <c r="AS110" s="37">
        <v>0</v>
      </c>
      <c r="AT110" s="37" t="s">
        <v>97</v>
      </c>
      <c r="AU110" s="37" t="s">
        <v>97</v>
      </c>
      <c r="AV110" s="37" t="s">
        <v>97</v>
      </c>
      <c r="AW110" s="37" t="s">
        <v>97</v>
      </c>
      <c r="AX110" s="37" t="s">
        <v>97</v>
      </c>
      <c r="AY110" s="37" t="s">
        <v>97</v>
      </c>
      <c r="AZ110" s="37" t="s">
        <v>97</v>
      </c>
      <c r="BA110" s="37" t="s">
        <v>97</v>
      </c>
      <c r="BB110" s="37" t="s">
        <v>97</v>
      </c>
      <c r="BC110" s="37" t="s">
        <v>97</v>
      </c>
    </row>
    <row r="111" spans="1:55" ht="24.75" customHeight="1" x14ac:dyDescent="0.25">
      <c r="A111" s="97" t="s">
        <v>144</v>
      </c>
      <c r="B111" s="26" t="s">
        <v>531</v>
      </c>
      <c r="C111" s="38" t="s">
        <v>532</v>
      </c>
      <c r="D111" s="79">
        <v>0</v>
      </c>
      <c r="E111" s="80">
        <f t="shared" si="90"/>
        <v>6.4709279999999991E-3</v>
      </c>
      <c r="F111" s="80">
        <f t="shared" si="91"/>
        <v>0</v>
      </c>
      <c r="G111" s="80">
        <f t="shared" si="92"/>
        <v>1.9648079999999997E-3</v>
      </c>
      <c r="H111" s="80">
        <f t="shared" si="93"/>
        <v>4.5061199999999997E-3</v>
      </c>
      <c r="I111" s="80">
        <f t="shared" si="94"/>
        <v>0</v>
      </c>
      <c r="J111" s="80">
        <f t="shared" si="99"/>
        <v>0</v>
      </c>
      <c r="K111" s="80">
        <v>0</v>
      </c>
      <c r="L111" s="80">
        <v>0</v>
      </c>
      <c r="M111" s="80">
        <v>0</v>
      </c>
      <c r="N111" s="80">
        <v>0</v>
      </c>
      <c r="O111" s="80">
        <f t="shared" si="103"/>
        <v>6.4709279999999991E-3</v>
      </c>
      <c r="P111" s="80">
        <v>0</v>
      </c>
      <c r="Q111" s="80">
        <v>1.9648079999999997E-3</v>
      </c>
      <c r="R111" s="80">
        <v>4.5061199999999997E-3</v>
      </c>
      <c r="S111" s="80">
        <v>0</v>
      </c>
      <c r="T111" s="37" t="s">
        <v>97</v>
      </c>
      <c r="U111" s="37" t="s">
        <v>97</v>
      </c>
      <c r="V111" s="37" t="s">
        <v>97</v>
      </c>
      <c r="W111" s="37" t="s">
        <v>97</v>
      </c>
      <c r="X111" s="37" t="s">
        <v>97</v>
      </c>
      <c r="Y111" s="37" t="s">
        <v>97</v>
      </c>
      <c r="Z111" s="37" t="s">
        <v>97</v>
      </c>
      <c r="AA111" s="37" t="s">
        <v>97</v>
      </c>
      <c r="AB111" s="37" t="s">
        <v>97</v>
      </c>
      <c r="AC111" s="37" t="s">
        <v>97</v>
      </c>
      <c r="AD111" s="80">
        <v>0</v>
      </c>
      <c r="AE111" s="80">
        <f t="shared" si="95"/>
        <v>5.3924400000000001E-3</v>
      </c>
      <c r="AF111" s="80">
        <f t="shared" si="79"/>
        <v>0</v>
      </c>
      <c r="AG111" s="80">
        <f t="shared" si="80"/>
        <v>1.6373399999999999E-3</v>
      </c>
      <c r="AH111" s="80">
        <f t="shared" si="81"/>
        <v>3.7550999999999999E-3</v>
      </c>
      <c r="AI111" s="80">
        <f t="shared" si="82"/>
        <v>0</v>
      </c>
      <c r="AJ111" s="80">
        <f t="shared" si="100"/>
        <v>0</v>
      </c>
      <c r="AK111" s="80">
        <v>0</v>
      </c>
      <c r="AL111" s="80">
        <v>0</v>
      </c>
      <c r="AM111" s="80">
        <v>0</v>
      </c>
      <c r="AN111" s="80">
        <v>0</v>
      </c>
      <c r="AO111" s="37">
        <f t="shared" si="102"/>
        <v>5.3924400000000001E-3</v>
      </c>
      <c r="AP111" s="37">
        <v>0</v>
      </c>
      <c r="AQ111" s="37">
        <v>1.6373399999999999E-3</v>
      </c>
      <c r="AR111" s="37">
        <v>3.7550999999999999E-3</v>
      </c>
      <c r="AS111" s="37">
        <v>0</v>
      </c>
      <c r="AT111" s="37" t="s">
        <v>97</v>
      </c>
      <c r="AU111" s="37" t="s">
        <v>97</v>
      </c>
      <c r="AV111" s="37" t="s">
        <v>97</v>
      </c>
      <c r="AW111" s="37" t="s">
        <v>97</v>
      </c>
      <c r="AX111" s="37" t="s">
        <v>97</v>
      </c>
      <c r="AY111" s="37" t="s">
        <v>97</v>
      </c>
      <c r="AZ111" s="37" t="s">
        <v>97</v>
      </c>
      <c r="BA111" s="37" t="s">
        <v>97</v>
      </c>
      <c r="BB111" s="37" t="s">
        <v>97</v>
      </c>
      <c r="BC111" s="37" t="s">
        <v>97</v>
      </c>
    </row>
    <row r="112" spans="1:55" ht="24.75" customHeight="1" x14ac:dyDescent="0.25">
      <c r="A112" s="97" t="s">
        <v>144</v>
      </c>
      <c r="B112" s="26" t="s">
        <v>533</v>
      </c>
      <c r="C112" s="38" t="s">
        <v>534</v>
      </c>
      <c r="D112" s="79">
        <v>0</v>
      </c>
      <c r="E112" s="80">
        <f t="shared" si="90"/>
        <v>7.4840280000000002E-3</v>
      </c>
      <c r="F112" s="80">
        <f t="shared" si="91"/>
        <v>0</v>
      </c>
      <c r="G112" s="80">
        <f t="shared" si="92"/>
        <v>3.032688E-3</v>
      </c>
      <c r="H112" s="80">
        <f t="shared" si="93"/>
        <v>4.4513399999999998E-3</v>
      </c>
      <c r="I112" s="80">
        <f t="shared" si="94"/>
        <v>0</v>
      </c>
      <c r="J112" s="80">
        <f t="shared" si="99"/>
        <v>0</v>
      </c>
      <c r="K112" s="80">
        <v>0</v>
      </c>
      <c r="L112" s="80">
        <v>0</v>
      </c>
      <c r="M112" s="80">
        <v>0</v>
      </c>
      <c r="N112" s="80">
        <v>0</v>
      </c>
      <c r="O112" s="80">
        <f t="shared" si="103"/>
        <v>7.4840280000000002E-3</v>
      </c>
      <c r="P112" s="80">
        <v>0</v>
      </c>
      <c r="Q112" s="80">
        <v>3.032688E-3</v>
      </c>
      <c r="R112" s="80">
        <v>4.4513399999999998E-3</v>
      </c>
      <c r="S112" s="80">
        <v>0</v>
      </c>
      <c r="T112" s="37" t="s">
        <v>97</v>
      </c>
      <c r="U112" s="37" t="s">
        <v>97</v>
      </c>
      <c r="V112" s="37" t="s">
        <v>97</v>
      </c>
      <c r="W112" s="37" t="s">
        <v>97</v>
      </c>
      <c r="X112" s="37" t="s">
        <v>97</v>
      </c>
      <c r="Y112" s="37" t="s">
        <v>97</v>
      </c>
      <c r="Z112" s="37" t="s">
        <v>97</v>
      </c>
      <c r="AA112" s="37" t="s">
        <v>97</v>
      </c>
      <c r="AB112" s="37" t="s">
        <v>97</v>
      </c>
      <c r="AC112" s="37" t="s">
        <v>97</v>
      </c>
      <c r="AD112" s="80">
        <v>0</v>
      </c>
      <c r="AE112" s="80">
        <f t="shared" si="95"/>
        <v>6.2366899999999996E-3</v>
      </c>
      <c r="AF112" s="80">
        <f t="shared" si="79"/>
        <v>0</v>
      </c>
      <c r="AG112" s="80">
        <f t="shared" si="80"/>
        <v>2.52724E-3</v>
      </c>
      <c r="AH112" s="80">
        <f t="shared" si="81"/>
        <v>3.70945E-3</v>
      </c>
      <c r="AI112" s="80">
        <f t="shared" si="82"/>
        <v>0</v>
      </c>
      <c r="AJ112" s="80">
        <f t="shared" si="100"/>
        <v>0</v>
      </c>
      <c r="AK112" s="80">
        <v>0</v>
      </c>
      <c r="AL112" s="80">
        <v>0</v>
      </c>
      <c r="AM112" s="80">
        <v>0</v>
      </c>
      <c r="AN112" s="80">
        <v>0</v>
      </c>
      <c r="AO112" s="37">
        <f t="shared" si="102"/>
        <v>6.2366899999999996E-3</v>
      </c>
      <c r="AP112" s="37">
        <v>0</v>
      </c>
      <c r="AQ112" s="37">
        <v>2.52724E-3</v>
      </c>
      <c r="AR112" s="37">
        <v>3.70945E-3</v>
      </c>
      <c r="AS112" s="37">
        <v>0</v>
      </c>
      <c r="AT112" s="37" t="s">
        <v>97</v>
      </c>
      <c r="AU112" s="37" t="s">
        <v>97</v>
      </c>
      <c r="AV112" s="37" t="s">
        <v>97</v>
      </c>
      <c r="AW112" s="37" t="s">
        <v>97</v>
      </c>
      <c r="AX112" s="37" t="s">
        <v>97</v>
      </c>
      <c r="AY112" s="37" t="s">
        <v>97</v>
      </c>
      <c r="AZ112" s="37" t="s">
        <v>97</v>
      </c>
      <c r="BA112" s="37" t="s">
        <v>97</v>
      </c>
      <c r="BB112" s="37" t="s">
        <v>97</v>
      </c>
      <c r="BC112" s="37" t="s">
        <v>97</v>
      </c>
    </row>
    <row r="113" spans="1:55" ht="46.5" customHeight="1" x14ac:dyDescent="0.25">
      <c r="A113" s="65" t="s">
        <v>144</v>
      </c>
      <c r="B113" s="26" t="s">
        <v>236</v>
      </c>
      <c r="C113" s="38" t="s">
        <v>237</v>
      </c>
      <c r="D113" s="79">
        <v>3.1496124120000006</v>
      </c>
      <c r="E113" s="80">
        <f t="shared" si="90"/>
        <v>0</v>
      </c>
      <c r="F113" s="80">
        <f t="shared" si="91"/>
        <v>0</v>
      </c>
      <c r="G113" s="80">
        <f t="shared" si="92"/>
        <v>0</v>
      </c>
      <c r="H113" s="80">
        <f t="shared" si="93"/>
        <v>0</v>
      </c>
      <c r="I113" s="80">
        <f t="shared" si="94"/>
        <v>0</v>
      </c>
      <c r="J113" s="80">
        <f t="shared" si="99"/>
        <v>0</v>
      </c>
      <c r="K113" s="80">
        <v>0</v>
      </c>
      <c r="L113" s="80">
        <v>0</v>
      </c>
      <c r="M113" s="80">
        <v>0</v>
      </c>
      <c r="N113" s="80">
        <v>0</v>
      </c>
      <c r="O113" s="80">
        <f>P113+Q113+R113+S113</f>
        <v>0</v>
      </c>
      <c r="P113" s="80">
        <v>0</v>
      </c>
      <c r="Q113" s="80">
        <v>0</v>
      </c>
      <c r="R113" s="80">
        <v>0</v>
      </c>
      <c r="S113" s="80">
        <v>0</v>
      </c>
      <c r="T113" s="37" t="s">
        <v>97</v>
      </c>
      <c r="U113" s="37" t="s">
        <v>97</v>
      </c>
      <c r="V113" s="37" t="s">
        <v>97</v>
      </c>
      <c r="W113" s="37" t="s">
        <v>97</v>
      </c>
      <c r="X113" s="37" t="s">
        <v>97</v>
      </c>
      <c r="Y113" s="37" t="s">
        <v>97</v>
      </c>
      <c r="Z113" s="37" t="s">
        <v>97</v>
      </c>
      <c r="AA113" s="37" t="s">
        <v>97</v>
      </c>
      <c r="AB113" s="37" t="s">
        <v>97</v>
      </c>
      <c r="AC113" s="37" t="s">
        <v>97</v>
      </c>
      <c r="AD113" s="80">
        <v>2.6246770100000005</v>
      </c>
      <c r="AE113" s="80">
        <f t="shared" si="95"/>
        <v>0</v>
      </c>
      <c r="AF113" s="80">
        <f t="shared" si="79"/>
        <v>0</v>
      </c>
      <c r="AG113" s="80">
        <f t="shared" si="80"/>
        <v>0</v>
      </c>
      <c r="AH113" s="80">
        <f t="shared" si="81"/>
        <v>0</v>
      </c>
      <c r="AI113" s="80">
        <f t="shared" si="82"/>
        <v>0</v>
      </c>
      <c r="AJ113" s="80">
        <f t="shared" si="100"/>
        <v>0</v>
      </c>
      <c r="AK113" s="80">
        <v>0</v>
      </c>
      <c r="AL113" s="80">
        <v>0</v>
      </c>
      <c r="AM113" s="80">
        <v>0</v>
      </c>
      <c r="AN113" s="80">
        <v>0</v>
      </c>
      <c r="AO113" s="37">
        <f t="shared" si="102"/>
        <v>0</v>
      </c>
      <c r="AP113" s="37">
        <v>0</v>
      </c>
      <c r="AQ113" s="37">
        <v>0</v>
      </c>
      <c r="AR113" s="37">
        <v>0</v>
      </c>
      <c r="AS113" s="37">
        <v>0</v>
      </c>
      <c r="AT113" s="37" t="s">
        <v>97</v>
      </c>
      <c r="AU113" s="37" t="s">
        <v>97</v>
      </c>
      <c r="AV113" s="37" t="s">
        <v>97</v>
      </c>
      <c r="AW113" s="37" t="s">
        <v>97</v>
      </c>
      <c r="AX113" s="37" t="s">
        <v>97</v>
      </c>
      <c r="AY113" s="37" t="s">
        <v>97</v>
      </c>
      <c r="AZ113" s="37" t="s">
        <v>97</v>
      </c>
      <c r="BA113" s="37" t="s">
        <v>97</v>
      </c>
      <c r="BB113" s="37" t="s">
        <v>97</v>
      </c>
      <c r="BC113" s="37" t="s">
        <v>97</v>
      </c>
    </row>
    <row r="114" spans="1:55" ht="25.5" customHeight="1" x14ac:dyDescent="0.25">
      <c r="A114" s="65" t="s">
        <v>144</v>
      </c>
      <c r="B114" s="26" t="s">
        <v>416</v>
      </c>
      <c r="C114" s="38" t="s">
        <v>417</v>
      </c>
      <c r="D114" s="79">
        <v>0</v>
      </c>
      <c r="E114" s="80">
        <f t="shared" si="90"/>
        <v>5.881194E-2</v>
      </c>
      <c r="F114" s="80">
        <f t="shared" si="91"/>
        <v>0</v>
      </c>
      <c r="G114" s="80">
        <f t="shared" si="92"/>
        <v>1.3801116E-2</v>
      </c>
      <c r="H114" s="80">
        <f t="shared" si="93"/>
        <v>4.5010823999999998E-2</v>
      </c>
      <c r="I114" s="80">
        <f t="shared" si="94"/>
        <v>0</v>
      </c>
      <c r="J114" s="80">
        <f t="shared" si="99"/>
        <v>5.881194E-2</v>
      </c>
      <c r="K114" s="80">
        <v>0</v>
      </c>
      <c r="L114" s="80">
        <v>1.3801116E-2</v>
      </c>
      <c r="M114" s="80">
        <v>4.5010823999999998E-2</v>
      </c>
      <c r="N114" s="80">
        <v>0</v>
      </c>
      <c r="O114" s="80">
        <f t="shared" ref="O114:O116" si="104">P114+Q114+R114+S114</f>
        <v>0</v>
      </c>
      <c r="P114" s="80">
        <v>0</v>
      </c>
      <c r="Q114" s="80">
        <v>0</v>
      </c>
      <c r="R114" s="80">
        <v>0</v>
      </c>
      <c r="S114" s="80">
        <v>0</v>
      </c>
      <c r="T114" s="37" t="s">
        <v>97</v>
      </c>
      <c r="U114" s="37" t="s">
        <v>97</v>
      </c>
      <c r="V114" s="37" t="s">
        <v>97</v>
      </c>
      <c r="W114" s="37" t="s">
        <v>97</v>
      </c>
      <c r="X114" s="37" t="s">
        <v>97</v>
      </c>
      <c r="Y114" s="37" t="s">
        <v>97</v>
      </c>
      <c r="Z114" s="37" t="s">
        <v>97</v>
      </c>
      <c r="AA114" s="37" t="s">
        <v>97</v>
      </c>
      <c r="AB114" s="37" t="s">
        <v>97</v>
      </c>
      <c r="AC114" s="37" t="s">
        <v>97</v>
      </c>
      <c r="AD114" s="80">
        <v>4.9009950000000003E-5</v>
      </c>
      <c r="AE114" s="80">
        <f t="shared" si="95"/>
        <v>4.9009949999999997E-2</v>
      </c>
      <c r="AF114" s="80">
        <f t="shared" si="79"/>
        <v>0</v>
      </c>
      <c r="AG114" s="80">
        <f t="shared" si="80"/>
        <v>1.1500929999999999E-2</v>
      </c>
      <c r="AH114" s="80">
        <f t="shared" si="81"/>
        <v>3.7509019999999997E-2</v>
      </c>
      <c r="AI114" s="80">
        <f t="shared" si="82"/>
        <v>0</v>
      </c>
      <c r="AJ114" s="80">
        <f t="shared" si="100"/>
        <v>4.9009949999999997E-2</v>
      </c>
      <c r="AK114" s="80">
        <v>0</v>
      </c>
      <c r="AL114" s="80">
        <v>1.1500929999999999E-2</v>
      </c>
      <c r="AM114" s="80">
        <v>3.7509019999999997E-2</v>
      </c>
      <c r="AN114" s="80">
        <v>0</v>
      </c>
      <c r="AO114" s="37">
        <f t="shared" si="102"/>
        <v>0</v>
      </c>
      <c r="AP114" s="37">
        <v>0</v>
      </c>
      <c r="AQ114" s="37">
        <v>0</v>
      </c>
      <c r="AR114" s="37">
        <v>0</v>
      </c>
      <c r="AS114" s="37">
        <v>0</v>
      </c>
      <c r="AT114" s="37" t="s">
        <v>97</v>
      </c>
      <c r="AU114" s="37" t="s">
        <v>97</v>
      </c>
      <c r="AV114" s="37" t="s">
        <v>97</v>
      </c>
      <c r="AW114" s="37" t="s">
        <v>97</v>
      </c>
      <c r="AX114" s="37" t="s">
        <v>97</v>
      </c>
      <c r="AY114" s="37" t="s">
        <v>97</v>
      </c>
      <c r="AZ114" s="37" t="s">
        <v>97</v>
      </c>
      <c r="BA114" s="37" t="s">
        <v>97</v>
      </c>
      <c r="BB114" s="37" t="s">
        <v>97</v>
      </c>
      <c r="BC114" s="37" t="s">
        <v>97</v>
      </c>
    </row>
    <row r="115" spans="1:55" ht="25.5" customHeight="1" x14ac:dyDescent="0.25">
      <c r="A115" s="65" t="s">
        <v>144</v>
      </c>
      <c r="B115" s="26" t="s">
        <v>418</v>
      </c>
      <c r="C115" s="38" t="s">
        <v>419</v>
      </c>
      <c r="D115" s="79">
        <v>0</v>
      </c>
      <c r="E115" s="80">
        <f t="shared" si="90"/>
        <v>5.0392811999999995E-2</v>
      </c>
      <c r="F115" s="80">
        <f t="shared" si="91"/>
        <v>0</v>
      </c>
      <c r="G115" s="80">
        <f t="shared" si="92"/>
        <v>1.3210151999999999E-2</v>
      </c>
      <c r="H115" s="80">
        <f t="shared" si="93"/>
        <v>3.7182659999999999E-2</v>
      </c>
      <c r="I115" s="80">
        <f t="shared" si="94"/>
        <v>0</v>
      </c>
      <c r="J115" s="80">
        <f t="shared" si="99"/>
        <v>5.0392811999999995E-2</v>
      </c>
      <c r="K115" s="80">
        <v>0</v>
      </c>
      <c r="L115" s="80">
        <v>1.3210151999999999E-2</v>
      </c>
      <c r="M115" s="80">
        <v>3.7182659999999999E-2</v>
      </c>
      <c r="N115" s="80">
        <v>0</v>
      </c>
      <c r="O115" s="80">
        <f t="shared" si="104"/>
        <v>0</v>
      </c>
      <c r="P115" s="80">
        <v>0</v>
      </c>
      <c r="Q115" s="80">
        <v>0</v>
      </c>
      <c r="R115" s="80">
        <v>0</v>
      </c>
      <c r="S115" s="80">
        <v>0</v>
      </c>
      <c r="T115" s="37" t="s">
        <v>97</v>
      </c>
      <c r="U115" s="37" t="s">
        <v>97</v>
      </c>
      <c r="V115" s="37" t="s">
        <v>97</v>
      </c>
      <c r="W115" s="37" t="s">
        <v>97</v>
      </c>
      <c r="X115" s="37" t="s">
        <v>97</v>
      </c>
      <c r="Y115" s="37" t="s">
        <v>97</v>
      </c>
      <c r="Z115" s="37" t="s">
        <v>97</v>
      </c>
      <c r="AA115" s="37" t="s">
        <v>97</v>
      </c>
      <c r="AB115" s="37" t="s">
        <v>97</v>
      </c>
      <c r="AC115" s="37" t="s">
        <v>97</v>
      </c>
      <c r="AD115" s="80">
        <v>4.1994010000000006E-5</v>
      </c>
      <c r="AE115" s="80">
        <f t="shared" si="95"/>
        <v>4.1994009999999998E-2</v>
      </c>
      <c r="AF115" s="80">
        <f t="shared" si="79"/>
        <v>0</v>
      </c>
      <c r="AG115" s="80">
        <f t="shared" si="80"/>
        <v>1.1008459999999999E-2</v>
      </c>
      <c r="AH115" s="80">
        <f t="shared" si="81"/>
        <v>3.0985550000000001E-2</v>
      </c>
      <c r="AI115" s="80">
        <f t="shared" si="82"/>
        <v>0</v>
      </c>
      <c r="AJ115" s="80">
        <f t="shared" si="100"/>
        <v>4.1994009999999998E-2</v>
      </c>
      <c r="AK115" s="80">
        <v>0</v>
      </c>
      <c r="AL115" s="80">
        <v>1.1008459999999999E-2</v>
      </c>
      <c r="AM115" s="80">
        <v>3.0985550000000001E-2</v>
      </c>
      <c r="AN115" s="80">
        <v>0</v>
      </c>
      <c r="AO115" s="37">
        <f t="shared" si="102"/>
        <v>0</v>
      </c>
      <c r="AP115" s="37">
        <v>0</v>
      </c>
      <c r="AQ115" s="37">
        <v>0</v>
      </c>
      <c r="AR115" s="37">
        <v>0</v>
      </c>
      <c r="AS115" s="37">
        <v>0</v>
      </c>
      <c r="AT115" s="37" t="s">
        <v>97</v>
      </c>
      <c r="AU115" s="37" t="s">
        <v>97</v>
      </c>
      <c r="AV115" s="37" t="s">
        <v>97</v>
      </c>
      <c r="AW115" s="37" t="s">
        <v>97</v>
      </c>
      <c r="AX115" s="37" t="s">
        <v>97</v>
      </c>
      <c r="AY115" s="37" t="s">
        <v>97</v>
      </c>
      <c r="AZ115" s="37" t="s">
        <v>97</v>
      </c>
      <c r="BA115" s="37" t="s">
        <v>97</v>
      </c>
      <c r="BB115" s="37" t="s">
        <v>97</v>
      </c>
      <c r="BC115" s="37" t="s">
        <v>97</v>
      </c>
    </row>
    <row r="116" spans="1:55" ht="25.5" customHeight="1" x14ac:dyDescent="0.25">
      <c r="A116" s="97" t="s">
        <v>144</v>
      </c>
      <c r="B116" s="26" t="s">
        <v>535</v>
      </c>
      <c r="C116" s="38" t="s">
        <v>536</v>
      </c>
      <c r="D116" s="79">
        <v>0</v>
      </c>
      <c r="E116" s="80">
        <f t="shared" si="90"/>
        <v>0</v>
      </c>
      <c r="F116" s="80">
        <f t="shared" si="91"/>
        <v>0</v>
      </c>
      <c r="G116" s="80">
        <f t="shared" si="92"/>
        <v>0</v>
      </c>
      <c r="H116" s="80">
        <f t="shared" si="93"/>
        <v>0</v>
      </c>
      <c r="I116" s="80">
        <f t="shared" si="94"/>
        <v>0</v>
      </c>
      <c r="J116" s="80">
        <f t="shared" si="99"/>
        <v>0</v>
      </c>
      <c r="K116" s="80">
        <v>0</v>
      </c>
      <c r="L116" s="80">
        <v>0</v>
      </c>
      <c r="M116" s="80">
        <v>0</v>
      </c>
      <c r="N116" s="80">
        <v>0</v>
      </c>
      <c r="O116" s="80">
        <f t="shared" si="104"/>
        <v>0</v>
      </c>
      <c r="P116" s="80">
        <v>0</v>
      </c>
      <c r="Q116" s="80">
        <v>0</v>
      </c>
      <c r="R116" s="80">
        <v>0</v>
      </c>
      <c r="S116" s="80">
        <v>0</v>
      </c>
      <c r="T116" s="37" t="s">
        <v>97</v>
      </c>
      <c r="U116" s="37" t="s">
        <v>97</v>
      </c>
      <c r="V116" s="37" t="s">
        <v>97</v>
      </c>
      <c r="W116" s="37" t="s">
        <v>97</v>
      </c>
      <c r="X116" s="37" t="s">
        <v>97</v>
      </c>
      <c r="Y116" s="37" t="s">
        <v>97</v>
      </c>
      <c r="Z116" s="37" t="s">
        <v>97</v>
      </c>
      <c r="AA116" s="37" t="s">
        <v>97</v>
      </c>
      <c r="AB116" s="37" t="s">
        <v>97</v>
      </c>
      <c r="AC116" s="37" t="s">
        <v>97</v>
      </c>
      <c r="AD116" s="80">
        <v>0</v>
      </c>
      <c r="AE116" s="80">
        <f t="shared" si="95"/>
        <v>0</v>
      </c>
      <c r="AF116" s="80">
        <f t="shared" si="79"/>
        <v>0</v>
      </c>
      <c r="AG116" s="80">
        <f t="shared" si="80"/>
        <v>0</v>
      </c>
      <c r="AH116" s="80">
        <f t="shared" si="81"/>
        <v>0</v>
      </c>
      <c r="AI116" s="80">
        <f t="shared" si="82"/>
        <v>0</v>
      </c>
      <c r="AJ116" s="80">
        <f t="shared" si="100"/>
        <v>0</v>
      </c>
      <c r="AK116" s="80">
        <v>0</v>
      </c>
      <c r="AL116" s="80">
        <v>0</v>
      </c>
      <c r="AM116" s="80">
        <v>0</v>
      </c>
      <c r="AN116" s="80">
        <v>0</v>
      </c>
      <c r="AO116" s="37">
        <f t="shared" si="102"/>
        <v>0</v>
      </c>
      <c r="AP116" s="37">
        <v>0</v>
      </c>
      <c r="AQ116" s="37">
        <v>0</v>
      </c>
      <c r="AR116" s="37">
        <v>0</v>
      </c>
      <c r="AS116" s="37">
        <v>0</v>
      </c>
      <c r="AT116" s="37" t="s">
        <v>97</v>
      </c>
      <c r="AU116" s="37" t="s">
        <v>97</v>
      </c>
      <c r="AV116" s="37" t="s">
        <v>97</v>
      </c>
      <c r="AW116" s="37" t="s">
        <v>97</v>
      </c>
      <c r="AX116" s="37" t="s">
        <v>97</v>
      </c>
      <c r="AY116" s="37" t="s">
        <v>97</v>
      </c>
      <c r="AZ116" s="37" t="s">
        <v>97</v>
      </c>
      <c r="BA116" s="37" t="s">
        <v>97</v>
      </c>
      <c r="BB116" s="37" t="s">
        <v>97</v>
      </c>
      <c r="BC116" s="37" t="s">
        <v>97</v>
      </c>
    </row>
    <row r="117" spans="1:55" ht="39.75" customHeight="1" x14ac:dyDescent="0.25">
      <c r="A117" s="62" t="s">
        <v>53</v>
      </c>
      <c r="B117" s="20" t="s">
        <v>146</v>
      </c>
      <c r="C117" s="21" t="s">
        <v>103</v>
      </c>
      <c r="D117" s="78">
        <v>173.60681453056273</v>
      </c>
      <c r="E117" s="76">
        <f t="shared" si="90"/>
        <v>33.737498868000003</v>
      </c>
      <c r="F117" s="76">
        <f t="shared" si="91"/>
        <v>0.52772455200000001</v>
      </c>
      <c r="G117" s="76">
        <f t="shared" si="92"/>
        <v>7.7221847639999988</v>
      </c>
      <c r="H117" s="76">
        <f t="shared" si="93"/>
        <v>25.487589551999996</v>
      </c>
      <c r="I117" s="76">
        <f t="shared" si="94"/>
        <v>0</v>
      </c>
      <c r="J117" s="76">
        <f>J118+J195</f>
        <v>21.888615203999997</v>
      </c>
      <c r="K117" s="76">
        <f t="shared" ref="K117:N117" si="105">K118+K195</f>
        <v>0.141407064</v>
      </c>
      <c r="L117" s="76">
        <f t="shared" si="105"/>
        <v>3.4535566799999993</v>
      </c>
      <c r="M117" s="76">
        <f t="shared" si="105"/>
        <v>18.293651459999996</v>
      </c>
      <c r="N117" s="76">
        <f t="shared" si="105"/>
        <v>0</v>
      </c>
      <c r="O117" s="76">
        <f>O118+O195+O283</f>
        <v>11.848883664000002</v>
      </c>
      <c r="P117" s="89">
        <f t="shared" ref="P117:S117" si="106">P118+P195+P283</f>
        <v>0.38631748800000004</v>
      </c>
      <c r="Q117" s="89">
        <f t="shared" si="106"/>
        <v>4.2686280839999995</v>
      </c>
      <c r="R117" s="89">
        <f t="shared" si="106"/>
        <v>7.193938091999998</v>
      </c>
      <c r="S117" s="89">
        <f t="shared" si="106"/>
        <v>0</v>
      </c>
      <c r="T117" s="36" t="s">
        <v>97</v>
      </c>
      <c r="U117" s="36" t="s">
        <v>97</v>
      </c>
      <c r="V117" s="36" t="s">
        <v>97</v>
      </c>
      <c r="W117" s="36" t="s">
        <v>97</v>
      </c>
      <c r="X117" s="36" t="s">
        <v>97</v>
      </c>
      <c r="Y117" s="36" t="s">
        <v>97</v>
      </c>
      <c r="Z117" s="36" t="s">
        <v>97</v>
      </c>
      <c r="AA117" s="36" t="s">
        <v>97</v>
      </c>
      <c r="AB117" s="36" t="s">
        <v>97</v>
      </c>
      <c r="AC117" s="36" t="s">
        <v>97</v>
      </c>
      <c r="AD117" s="76">
        <v>144.67234544213562</v>
      </c>
      <c r="AE117" s="76">
        <f t="shared" si="95"/>
        <v>31.618125219999996</v>
      </c>
      <c r="AF117" s="76">
        <f t="shared" si="79"/>
        <v>0.47297738</v>
      </c>
      <c r="AG117" s="76">
        <f t="shared" si="80"/>
        <v>9.9054898799999993</v>
      </c>
      <c r="AH117" s="76">
        <f t="shared" si="81"/>
        <v>21.239657959999999</v>
      </c>
      <c r="AI117" s="76">
        <f t="shared" si="82"/>
        <v>0</v>
      </c>
      <c r="AJ117" s="76">
        <f t="shared" si="100"/>
        <v>21.489658899999998</v>
      </c>
      <c r="AK117" s="76">
        <v>0.22102147000000003</v>
      </c>
      <c r="AL117" s="76">
        <v>6.1738164800000002</v>
      </c>
      <c r="AM117" s="76">
        <v>15.094820949999999</v>
      </c>
      <c r="AN117" s="76">
        <f>AN118+AN195</f>
        <v>0</v>
      </c>
      <c r="AO117" s="36">
        <f>AO118+AO195+AO283</f>
        <v>10.128466319999998</v>
      </c>
      <c r="AP117" s="36">
        <f t="shared" ref="AP117:AS117" si="107">AP118+AP195+AP283</f>
        <v>0.25195591000000001</v>
      </c>
      <c r="AQ117" s="36">
        <f t="shared" si="107"/>
        <v>3.7316733999999996</v>
      </c>
      <c r="AR117" s="36">
        <f t="shared" si="107"/>
        <v>6.1448370100000007</v>
      </c>
      <c r="AS117" s="36">
        <f t="shared" si="107"/>
        <v>0</v>
      </c>
      <c r="AT117" s="36" t="s">
        <v>97</v>
      </c>
      <c r="AU117" s="36" t="s">
        <v>97</v>
      </c>
      <c r="AV117" s="36" t="s">
        <v>97</v>
      </c>
      <c r="AW117" s="36" t="s">
        <v>97</v>
      </c>
      <c r="AX117" s="36" t="s">
        <v>97</v>
      </c>
      <c r="AY117" s="36" t="s">
        <v>97</v>
      </c>
      <c r="AZ117" s="36" t="s">
        <v>97</v>
      </c>
      <c r="BA117" s="36" t="s">
        <v>97</v>
      </c>
      <c r="BB117" s="36" t="s">
        <v>97</v>
      </c>
      <c r="BC117" s="36" t="s">
        <v>97</v>
      </c>
    </row>
    <row r="118" spans="1:55" ht="58.5" customHeight="1" x14ac:dyDescent="0.25">
      <c r="A118" s="62" t="s">
        <v>54</v>
      </c>
      <c r="B118" s="20" t="s">
        <v>147</v>
      </c>
      <c r="C118" s="21" t="s">
        <v>103</v>
      </c>
      <c r="D118" s="78">
        <v>35.94181392256273</v>
      </c>
      <c r="E118" s="76">
        <f t="shared" si="90"/>
        <v>20.616848207999997</v>
      </c>
      <c r="F118" s="76">
        <f t="shared" si="91"/>
        <v>0</v>
      </c>
      <c r="G118" s="76">
        <f t="shared" si="92"/>
        <v>2.3699215199999997</v>
      </c>
      <c r="H118" s="76">
        <f t="shared" si="93"/>
        <v>18.246926687999995</v>
      </c>
      <c r="I118" s="76">
        <f t="shared" si="94"/>
        <v>0</v>
      </c>
      <c r="J118" s="76">
        <f t="shared" si="99"/>
        <v>18.361054319999997</v>
      </c>
      <c r="K118" s="76">
        <v>0</v>
      </c>
      <c r="L118" s="76">
        <v>1.7743666439999997</v>
      </c>
      <c r="M118" s="76">
        <v>16.586687675999997</v>
      </c>
      <c r="N118" s="76">
        <f>N119++N131</f>
        <v>0</v>
      </c>
      <c r="O118" s="76">
        <f>O119+O131</f>
        <v>2.2557938879999999</v>
      </c>
      <c r="P118" s="89">
        <f t="shared" ref="P118:S118" si="108">P119+P131</f>
        <v>0</v>
      </c>
      <c r="Q118" s="89">
        <f t="shared" si="108"/>
        <v>0.59555487600000001</v>
      </c>
      <c r="R118" s="89">
        <f t="shared" si="108"/>
        <v>1.6602390119999999</v>
      </c>
      <c r="S118" s="89">
        <f t="shared" si="108"/>
        <v>0</v>
      </c>
      <c r="T118" s="36" t="s">
        <v>97</v>
      </c>
      <c r="U118" s="36" t="s">
        <v>97</v>
      </c>
      <c r="V118" s="36" t="s">
        <v>97</v>
      </c>
      <c r="W118" s="36" t="s">
        <v>97</v>
      </c>
      <c r="X118" s="36" t="s">
        <v>97</v>
      </c>
      <c r="Y118" s="36" t="s">
        <v>97</v>
      </c>
      <c r="Z118" s="36" t="s">
        <v>97</v>
      </c>
      <c r="AA118" s="36" t="s">
        <v>97</v>
      </c>
      <c r="AB118" s="36" t="s">
        <v>97</v>
      </c>
      <c r="AC118" s="36" t="s">
        <v>97</v>
      </c>
      <c r="AD118" s="76">
        <v>29.951511602135611</v>
      </c>
      <c r="AE118" s="76">
        <f t="shared" si="95"/>
        <v>17.088730029999997</v>
      </c>
      <c r="AF118" s="76">
        <f t="shared" si="79"/>
        <v>7.9176270000000007E-2</v>
      </c>
      <c r="AG118" s="76">
        <f t="shared" si="80"/>
        <v>1.8037815199999998</v>
      </c>
      <c r="AH118" s="76">
        <f t="shared" si="81"/>
        <v>15.20577224</v>
      </c>
      <c r="AI118" s="76">
        <f t="shared" si="82"/>
        <v>0</v>
      </c>
      <c r="AJ118" s="76">
        <f t="shared" si="100"/>
        <v>15.302625209999999</v>
      </c>
      <c r="AK118" s="76">
        <v>7.9176270000000007E-2</v>
      </c>
      <c r="AL118" s="76">
        <v>1.4012092099999998</v>
      </c>
      <c r="AM118" s="76">
        <v>13.82223973</v>
      </c>
      <c r="AN118" s="76">
        <f>AN119++AN131</f>
        <v>0</v>
      </c>
      <c r="AO118" s="36">
        <f>AO119+AO131</f>
        <v>1.78610482</v>
      </c>
      <c r="AP118" s="36">
        <f t="shared" ref="AP118:AS118" si="109">AP119+AP131</f>
        <v>0</v>
      </c>
      <c r="AQ118" s="36">
        <f t="shared" si="109"/>
        <v>0.40257230999999999</v>
      </c>
      <c r="AR118" s="36">
        <f t="shared" si="109"/>
        <v>1.38353251</v>
      </c>
      <c r="AS118" s="36">
        <f t="shared" si="109"/>
        <v>0</v>
      </c>
      <c r="AT118" s="36" t="s">
        <v>97</v>
      </c>
      <c r="AU118" s="36" t="s">
        <v>97</v>
      </c>
      <c r="AV118" s="36" t="s">
        <v>97</v>
      </c>
      <c r="AW118" s="36" t="s">
        <v>97</v>
      </c>
      <c r="AX118" s="36" t="s">
        <v>97</v>
      </c>
      <c r="AY118" s="36" t="s">
        <v>97</v>
      </c>
      <c r="AZ118" s="36" t="s">
        <v>97</v>
      </c>
      <c r="BA118" s="36" t="s">
        <v>97</v>
      </c>
      <c r="BB118" s="36" t="s">
        <v>97</v>
      </c>
      <c r="BC118" s="36" t="s">
        <v>97</v>
      </c>
    </row>
    <row r="119" spans="1:55" ht="34.5" customHeight="1" x14ac:dyDescent="0.25">
      <c r="A119" s="62" t="s">
        <v>55</v>
      </c>
      <c r="B119" s="20" t="s">
        <v>148</v>
      </c>
      <c r="C119" s="21" t="s">
        <v>103</v>
      </c>
      <c r="D119" s="78">
        <v>0.41597786879999993</v>
      </c>
      <c r="E119" s="76">
        <f t="shared" si="90"/>
        <v>0.26479064399999996</v>
      </c>
      <c r="F119" s="76">
        <f t="shared" si="91"/>
        <v>0</v>
      </c>
      <c r="G119" s="76">
        <f t="shared" si="92"/>
        <v>0.26479064399999996</v>
      </c>
      <c r="H119" s="76">
        <f t="shared" si="93"/>
        <v>0</v>
      </c>
      <c r="I119" s="76">
        <f t="shared" si="94"/>
        <v>0</v>
      </c>
      <c r="J119" s="76">
        <f t="shared" si="99"/>
        <v>7.4966532000000002E-2</v>
      </c>
      <c r="K119" s="76">
        <v>0</v>
      </c>
      <c r="L119" s="76">
        <v>7.4966532000000002E-2</v>
      </c>
      <c r="M119" s="76">
        <v>0</v>
      </c>
      <c r="N119" s="76">
        <f>SUM(N120:N130)</f>
        <v>0</v>
      </c>
      <c r="O119" s="76">
        <f>SUM(O120:O130)</f>
        <v>0.18982411199999996</v>
      </c>
      <c r="P119" s="89">
        <f t="shared" ref="P119:S119" si="110">SUM(P120:P130)</f>
        <v>0</v>
      </c>
      <c r="Q119" s="89">
        <f t="shared" si="110"/>
        <v>0.18982411199999996</v>
      </c>
      <c r="R119" s="89">
        <f t="shared" si="110"/>
        <v>0</v>
      </c>
      <c r="S119" s="89">
        <f t="shared" si="110"/>
        <v>0</v>
      </c>
      <c r="T119" s="36" t="s">
        <v>97</v>
      </c>
      <c r="U119" s="36" t="s">
        <v>97</v>
      </c>
      <c r="V119" s="36" t="s">
        <v>97</v>
      </c>
      <c r="W119" s="36" t="s">
        <v>97</v>
      </c>
      <c r="X119" s="36" t="s">
        <v>97</v>
      </c>
      <c r="Y119" s="36" t="s">
        <v>97</v>
      </c>
      <c r="Z119" s="36" t="s">
        <v>97</v>
      </c>
      <c r="AA119" s="36" t="s">
        <v>97</v>
      </c>
      <c r="AB119" s="36" t="s">
        <v>97</v>
      </c>
      <c r="AC119" s="36" t="s">
        <v>97</v>
      </c>
      <c r="AD119" s="76">
        <v>0.34664822399999995</v>
      </c>
      <c r="AE119" s="76">
        <f t="shared" si="95"/>
        <v>0.12693545000000001</v>
      </c>
      <c r="AF119" s="76">
        <f t="shared" si="79"/>
        <v>0</v>
      </c>
      <c r="AG119" s="76">
        <f t="shared" si="80"/>
        <v>0.12693545000000001</v>
      </c>
      <c r="AH119" s="76">
        <f t="shared" si="81"/>
        <v>0</v>
      </c>
      <c r="AI119" s="76">
        <f t="shared" si="82"/>
        <v>0</v>
      </c>
      <c r="AJ119" s="76">
        <f t="shared" si="100"/>
        <v>6.2472109999999997E-2</v>
      </c>
      <c r="AK119" s="76">
        <v>0</v>
      </c>
      <c r="AL119" s="76">
        <v>6.2472109999999997E-2</v>
      </c>
      <c r="AM119" s="76">
        <v>0</v>
      </c>
      <c r="AN119" s="76">
        <f>SUM(AN120:AN130)</f>
        <v>0</v>
      </c>
      <c r="AO119" s="36">
        <f>SUM(AO120:AO130)</f>
        <v>6.4463339999999994E-2</v>
      </c>
      <c r="AP119" s="36">
        <f t="shared" ref="AP119:AS119" si="111">SUM(AP120:AP130)</f>
        <v>0</v>
      </c>
      <c r="AQ119" s="36">
        <f t="shared" si="111"/>
        <v>6.4463339999999994E-2</v>
      </c>
      <c r="AR119" s="36">
        <f t="shared" si="111"/>
        <v>0</v>
      </c>
      <c r="AS119" s="36">
        <f t="shared" si="111"/>
        <v>0</v>
      </c>
      <c r="AT119" s="36" t="s">
        <v>97</v>
      </c>
      <c r="AU119" s="36" t="s">
        <v>97</v>
      </c>
      <c r="AV119" s="36" t="s">
        <v>97</v>
      </c>
      <c r="AW119" s="36" t="s">
        <v>97</v>
      </c>
      <c r="AX119" s="36" t="s">
        <v>97</v>
      </c>
      <c r="AY119" s="36" t="s">
        <v>97</v>
      </c>
      <c r="AZ119" s="36" t="s">
        <v>97</v>
      </c>
      <c r="BA119" s="36" t="s">
        <v>97</v>
      </c>
      <c r="BB119" s="36" t="s">
        <v>97</v>
      </c>
      <c r="BC119" s="36" t="s">
        <v>97</v>
      </c>
    </row>
    <row r="120" spans="1:55" ht="33" customHeight="1" x14ac:dyDescent="0.25">
      <c r="A120" s="66" t="s">
        <v>55</v>
      </c>
      <c r="B120" s="26" t="s">
        <v>149</v>
      </c>
      <c r="C120" s="27" t="s">
        <v>150</v>
      </c>
      <c r="D120" s="79">
        <v>4.1597786880000001E-2</v>
      </c>
      <c r="E120" s="80">
        <f t="shared" si="90"/>
        <v>3.9431327999999995E-2</v>
      </c>
      <c r="F120" s="80">
        <f t="shared" si="91"/>
        <v>0</v>
      </c>
      <c r="G120" s="80">
        <f t="shared" si="92"/>
        <v>3.9431327999999995E-2</v>
      </c>
      <c r="H120" s="80">
        <f t="shared" si="93"/>
        <v>0</v>
      </c>
      <c r="I120" s="80">
        <f t="shared" si="94"/>
        <v>0</v>
      </c>
      <c r="J120" s="80">
        <f t="shared" si="99"/>
        <v>0</v>
      </c>
      <c r="K120" s="80">
        <v>0</v>
      </c>
      <c r="L120" s="80">
        <v>0</v>
      </c>
      <c r="M120" s="80">
        <v>0</v>
      </c>
      <c r="N120" s="80">
        <v>0</v>
      </c>
      <c r="O120" s="80">
        <f>P120+Q120+R120+S120</f>
        <v>3.9431327999999995E-2</v>
      </c>
      <c r="P120" s="80">
        <v>0</v>
      </c>
      <c r="Q120" s="80">
        <v>3.9431327999999995E-2</v>
      </c>
      <c r="R120" s="80">
        <v>0</v>
      </c>
      <c r="S120" s="80">
        <v>0</v>
      </c>
      <c r="T120" s="37" t="s">
        <v>97</v>
      </c>
      <c r="U120" s="37" t="s">
        <v>97</v>
      </c>
      <c r="V120" s="37" t="s">
        <v>97</v>
      </c>
      <c r="W120" s="37" t="s">
        <v>97</v>
      </c>
      <c r="X120" s="37" t="s">
        <v>97</v>
      </c>
      <c r="Y120" s="37" t="s">
        <v>97</v>
      </c>
      <c r="Z120" s="37" t="s">
        <v>97</v>
      </c>
      <c r="AA120" s="37" t="s">
        <v>97</v>
      </c>
      <c r="AB120" s="37" t="s">
        <v>97</v>
      </c>
      <c r="AC120" s="37" t="s">
        <v>97</v>
      </c>
      <c r="AD120" s="80">
        <v>3.4664822400000003E-2</v>
      </c>
      <c r="AE120" s="80">
        <f t="shared" si="95"/>
        <v>3.2859439999999997E-2</v>
      </c>
      <c r="AF120" s="80">
        <f t="shared" si="79"/>
        <v>0</v>
      </c>
      <c r="AG120" s="80">
        <f t="shared" si="80"/>
        <v>3.2859439999999997E-2</v>
      </c>
      <c r="AH120" s="80">
        <f t="shared" si="81"/>
        <v>0</v>
      </c>
      <c r="AI120" s="80">
        <f t="shared" si="82"/>
        <v>0</v>
      </c>
      <c r="AJ120" s="80">
        <f t="shared" si="100"/>
        <v>0</v>
      </c>
      <c r="AK120" s="80">
        <v>0</v>
      </c>
      <c r="AL120" s="80">
        <v>0</v>
      </c>
      <c r="AM120" s="80">
        <v>0</v>
      </c>
      <c r="AN120" s="80">
        <v>0</v>
      </c>
      <c r="AO120" s="37">
        <f>AP120+AQ120+AR120+AS120</f>
        <v>3.2859439999999997E-2</v>
      </c>
      <c r="AP120" s="37">
        <v>0</v>
      </c>
      <c r="AQ120" s="37">
        <v>3.2859439999999997E-2</v>
      </c>
      <c r="AR120" s="37">
        <v>0</v>
      </c>
      <c r="AS120" s="37">
        <v>0</v>
      </c>
      <c r="AT120" s="37" t="s">
        <v>97</v>
      </c>
      <c r="AU120" s="37" t="s">
        <v>97</v>
      </c>
      <c r="AV120" s="37" t="s">
        <v>97</v>
      </c>
      <c r="AW120" s="37" t="s">
        <v>97</v>
      </c>
      <c r="AX120" s="37" t="s">
        <v>97</v>
      </c>
      <c r="AY120" s="37" t="s">
        <v>97</v>
      </c>
      <c r="AZ120" s="37" t="s">
        <v>97</v>
      </c>
      <c r="BA120" s="37" t="s">
        <v>97</v>
      </c>
      <c r="BB120" s="37" t="s">
        <v>97</v>
      </c>
      <c r="BC120" s="37" t="s">
        <v>97</v>
      </c>
    </row>
    <row r="121" spans="1:55" ht="33" customHeight="1" x14ac:dyDescent="0.25">
      <c r="A121" s="66" t="s">
        <v>55</v>
      </c>
      <c r="B121" s="26" t="s">
        <v>151</v>
      </c>
      <c r="C121" s="27" t="s">
        <v>152</v>
      </c>
      <c r="D121" s="79">
        <v>4.1597786880000001E-2</v>
      </c>
      <c r="E121" s="80">
        <f t="shared" si="90"/>
        <v>3.7924679999999995E-2</v>
      </c>
      <c r="F121" s="80">
        <f t="shared" si="91"/>
        <v>0</v>
      </c>
      <c r="G121" s="80">
        <f t="shared" si="92"/>
        <v>3.7924679999999995E-2</v>
      </c>
      <c r="H121" s="80">
        <f t="shared" si="93"/>
        <v>0</v>
      </c>
      <c r="I121" s="80">
        <f t="shared" si="94"/>
        <v>0</v>
      </c>
      <c r="J121" s="80">
        <f t="shared" si="99"/>
        <v>0</v>
      </c>
      <c r="K121" s="80">
        <v>0</v>
      </c>
      <c r="L121" s="80">
        <v>0</v>
      </c>
      <c r="M121" s="80">
        <v>0</v>
      </c>
      <c r="N121" s="80">
        <v>0</v>
      </c>
      <c r="O121" s="80">
        <f t="shared" ref="O121:O130" si="112">P121+Q121+R121+S121</f>
        <v>3.7924679999999995E-2</v>
      </c>
      <c r="P121" s="80">
        <v>0</v>
      </c>
      <c r="Q121" s="80">
        <v>3.7924679999999995E-2</v>
      </c>
      <c r="R121" s="80">
        <v>0</v>
      </c>
      <c r="S121" s="80">
        <v>0</v>
      </c>
      <c r="T121" s="37" t="s">
        <v>97</v>
      </c>
      <c r="U121" s="37" t="s">
        <v>97</v>
      </c>
      <c r="V121" s="37" t="s">
        <v>97</v>
      </c>
      <c r="W121" s="37" t="s">
        <v>97</v>
      </c>
      <c r="X121" s="37" t="s">
        <v>97</v>
      </c>
      <c r="Y121" s="37" t="s">
        <v>97</v>
      </c>
      <c r="Z121" s="37" t="s">
        <v>97</v>
      </c>
      <c r="AA121" s="37" t="s">
        <v>97</v>
      </c>
      <c r="AB121" s="37" t="s">
        <v>97</v>
      </c>
      <c r="AC121" s="37" t="s">
        <v>97</v>
      </c>
      <c r="AD121" s="80">
        <v>3.4664822400000003E-2</v>
      </c>
      <c r="AE121" s="80">
        <f t="shared" si="95"/>
        <v>3.1603899999999997E-2</v>
      </c>
      <c r="AF121" s="80">
        <f t="shared" si="79"/>
        <v>0</v>
      </c>
      <c r="AG121" s="80">
        <f t="shared" si="80"/>
        <v>3.1603899999999997E-2</v>
      </c>
      <c r="AH121" s="80">
        <f t="shared" si="81"/>
        <v>0</v>
      </c>
      <c r="AI121" s="80">
        <f t="shared" si="82"/>
        <v>0</v>
      </c>
      <c r="AJ121" s="80">
        <f t="shared" si="100"/>
        <v>0</v>
      </c>
      <c r="AK121" s="80">
        <v>0</v>
      </c>
      <c r="AL121" s="80">
        <v>0</v>
      </c>
      <c r="AM121" s="80">
        <v>0</v>
      </c>
      <c r="AN121" s="80">
        <v>0</v>
      </c>
      <c r="AO121" s="37">
        <f t="shared" ref="AO121:AO130" si="113">AP121+AQ121+AR121+AS121</f>
        <v>3.1603899999999997E-2</v>
      </c>
      <c r="AP121" s="37">
        <v>0</v>
      </c>
      <c r="AQ121" s="37">
        <v>3.1603899999999997E-2</v>
      </c>
      <c r="AR121" s="37">
        <v>0</v>
      </c>
      <c r="AS121" s="37">
        <v>0</v>
      </c>
      <c r="AT121" s="37" t="s">
        <v>97</v>
      </c>
      <c r="AU121" s="37" t="s">
        <v>97</v>
      </c>
      <c r="AV121" s="37" t="s">
        <v>97</v>
      </c>
      <c r="AW121" s="37" t="s">
        <v>97</v>
      </c>
      <c r="AX121" s="37" t="s">
        <v>97</v>
      </c>
      <c r="AY121" s="37" t="s">
        <v>97</v>
      </c>
      <c r="AZ121" s="37" t="s">
        <v>97</v>
      </c>
      <c r="BA121" s="37" t="s">
        <v>97</v>
      </c>
      <c r="BB121" s="37" t="s">
        <v>97</v>
      </c>
      <c r="BC121" s="37" t="s">
        <v>97</v>
      </c>
    </row>
    <row r="122" spans="1:55" ht="33" customHeight="1" x14ac:dyDescent="0.25">
      <c r="A122" s="66" t="s">
        <v>55</v>
      </c>
      <c r="B122" s="26" t="s">
        <v>153</v>
      </c>
      <c r="C122" s="27" t="s">
        <v>154</v>
      </c>
      <c r="D122" s="79">
        <v>4.1597786880000001E-2</v>
      </c>
      <c r="E122" s="80">
        <f t="shared" si="90"/>
        <v>3.7403279999999997E-2</v>
      </c>
      <c r="F122" s="80">
        <f t="shared" si="91"/>
        <v>0</v>
      </c>
      <c r="G122" s="80">
        <f t="shared" si="92"/>
        <v>3.7403279999999997E-2</v>
      </c>
      <c r="H122" s="80">
        <f t="shared" si="93"/>
        <v>0</v>
      </c>
      <c r="I122" s="80">
        <f t="shared" si="94"/>
        <v>0</v>
      </c>
      <c r="J122" s="80">
        <f t="shared" si="99"/>
        <v>0</v>
      </c>
      <c r="K122" s="80">
        <v>0</v>
      </c>
      <c r="L122" s="80">
        <v>0</v>
      </c>
      <c r="M122" s="80">
        <v>0</v>
      </c>
      <c r="N122" s="80">
        <v>0</v>
      </c>
      <c r="O122" s="80">
        <f t="shared" si="112"/>
        <v>3.7403279999999997E-2</v>
      </c>
      <c r="P122" s="80">
        <v>0</v>
      </c>
      <c r="Q122" s="80">
        <v>3.7403279999999997E-2</v>
      </c>
      <c r="R122" s="80">
        <v>0</v>
      </c>
      <c r="S122" s="80">
        <v>0</v>
      </c>
      <c r="T122" s="37" t="s">
        <v>97</v>
      </c>
      <c r="U122" s="37" t="s">
        <v>97</v>
      </c>
      <c r="V122" s="37" t="s">
        <v>97</v>
      </c>
      <c r="W122" s="37" t="s">
        <v>97</v>
      </c>
      <c r="X122" s="37" t="s">
        <v>97</v>
      </c>
      <c r="Y122" s="37" t="s">
        <v>97</v>
      </c>
      <c r="Z122" s="37" t="s">
        <v>97</v>
      </c>
      <c r="AA122" s="37" t="s">
        <v>97</v>
      </c>
      <c r="AB122" s="37" t="s">
        <v>97</v>
      </c>
      <c r="AC122" s="37" t="s">
        <v>97</v>
      </c>
      <c r="AD122" s="80">
        <v>3.4664822400000003E-2</v>
      </c>
      <c r="AE122" s="80">
        <f t="shared" si="95"/>
        <v>0</v>
      </c>
      <c r="AF122" s="80">
        <f t="shared" si="79"/>
        <v>0</v>
      </c>
      <c r="AG122" s="80">
        <f t="shared" si="80"/>
        <v>0</v>
      </c>
      <c r="AH122" s="80">
        <f t="shared" si="81"/>
        <v>0</v>
      </c>
      <c r="AI122" s="80">
        <f t="shared" si="82"/>
        <v>0</v>
      </c>
      <c r="AJ122" s="80">
        <f t="shared" si="100"/>
        <v>0</v>
      </c>
      <c r="AK122" s="80">
        <v>0</v>
      </c>
      <c r="AL122" s="80">
        <v>0</v>
      </c>
      <c r="AM122" s="80">
        <v>0</v>
      </c>
      <c r="AN122" s="80">
        <v>0</v>
      </c>
      <c r="AO122" s="37">
        <f t="shared" si="113"/>
        <v>0</v>
      </c>
      <c r="AP122" s="37">
        <v>0</v>
      </c>
      <c r="AQ122" s="37">
        <v>0</v>
      </c>
      <c r="AR122" s="37">
        <v>0</v>
      </c>
      <c r="AS122" s="37">
        <v>0</v>
      </c>
      <c r="AT122" s="37" t="s">
        <v>97</v>
      </c>
      <c r="AU122" s="37" t="s">
        <v>97</v>
      </c>
      <c r="AV122" s="37" t="s">
        <v>97</v>
      </c>
      <c r="AW122" s="37" t="s">
        <v>97</v>
      </c>
      <c r="AX122" s="37" t="s">
        <v>97</v>
      </c>
      <c r="AY122" s="37" t="s">
        <v>97</v>
      </c>
      <c r="AZ122" s="37" t="s">
        <v>97</v>
      </c>
      <c r="BA122" s="37" t="s">
        <v>97</v>
      </c>
      <c r="BB122" s="37" t="s">
        <v>97</v>
      </c>
      <c r="BC122" s="37" t="s">
        <v>97</v>
      </c>
    </row>
    <row r="123" spans="1:55" ht="33" customHeight="1" x14ac:dyDescent="0.25">
      <c r="A123" s="66" t="s">
        <v>55</v>
      </c>
      <c r="B123" s="26" t="s">
        <v>155</v>
      </c>
      <c r="C123" s="27" t="s">
        <v>156</v>
      </c>
      <c r="D123" s="79">
        <v>4.1597786880000001E-2</v>
      </c>
      <c r="E123" s="80">
        <f t="shared" si="90"/>
        <v>3.7582091999999998E-2</v>
      </c>
      <c r="F123" s="80">
        <f t="shared" si="91"/>
        <v>0</v>
      </c>
      <c r="G123" s="80">
        <f t="shared" si="92"/>
        <v>3.7582091999999998E-2</v>
      </c>
      <c r="H123" s="80">
        <f t="shared" si="93"/>
        <v>0</v>
      </c>
      <c r="I123" s="80">
        <f t="shared" si="94"/>
        <v>0</v>
      </c>
      <c r="J123" s="80">
        <f t="shared" si="99"/>
        <v>0</v>
      </c>
      <c r="K123" s="80">
        <v>0</v>
      </c>
      <c r="L123" s="80">
        <v>0</v>
      </c>
      <c r="M123" s="80">
        <v>0</v>
      </c>
      <c r="N123" s="80">
        <v>0</v>
      </c>
      <c r="O123" s="80">
        <f t="shared" si="112"/>
        <v>3.7582091999999998E-2</v>
      </c>
      <c r="P123" s="80">
        <v>0</v>
      </c>
      <c r="Q123" s="80">
        <v>3.7582091999999998E-2</v>
      </c>
      <c r="R123" s="80">
        <v>0</v>
      </c>
      <c r="S123" s="80">
        <v>0</v>
      </c>
      <c r="T123" s="37" t="s">
        <v>97</v>
      </c>
      <c r="U123" s="37" t="s">
        <v>97</v>
      </c>
      <c r="V123" s="37" t="s">
        <v>97</v>
      </c>
      <c r="W123" s="37" t="s">
        <v>97</v>
      </c>
      <c r="X123" s="37" t="s">
        <v>97</v>
      </c>
      <c r="Y123" s="37" t="s">
        <v>97</v>
      </c>
      <c r="Z123" s="37" t="s">
        <v>97</v>
      </c>
      <c r="AA123" s="37" t="s">
        <v>97</v>
      </c>
      <c r="AB123" s="37" t="s">
        <v>97</v>
      </c>
      <c r="AC123" s="37" t="s">
        <v>97</v>
      </c>
      <c r="AD123" s="80">
        <v>3.4664822400000003E-2</v>
      </c>
      <c r="AE123" s="80">
        <f t="shared" si="95"/>
        <v>0</v>
      </c>
      <c r="AF123" s="80">
        <f t="shared" si="79"/>
        <v>0</v>
      </c>
      <c r="AG123" s="80">
        <f t="shared" si="80"/>
        <v>0</v>
      </c>
      <c r="AH123" s="80">
        <f t="shared" si="81"/>
        <v>0</v>
      </c>
      <c r="AI123" s="80">
        <f t="shared" si="82"/>
        <v>0</v>
      </c>
      <c r="AJ123" s="80">
        <f t="shared" si="100"/>
        <v>0</v>
      </c>
      <c r="AK123" s="80">
        <v>0</v>
      </c>
      <c r="AL123" s="80">
        <v>0</v>
      </c>
      <c r="AM123" s="80">
        <v>0</v>
      </c>
      <c r="AN123" s="80">
        <v>0</v>
      </c>
      <c r="AO123" s="37">
        <f t="shared" si="113"/>
        <v>0</v>
      </c>
      <c r="AP123" s="37">
        <v>0</v>
      </c>
      <c r="AQ123" s="37">
        <v>0</v>
      </c>
      <c r="AR123" s="37">
        <v>0</v>
      </c>
      <c r="AS123" s="37">
        <v>0</v>
      </c>
      <c r="AT123" s="37" t="s">
        <v>97</v>
      </c>
      <c r="AU123" s="37" t="s">
        <v>97</v>
      </c>
      <c r="AV123" s="37" t="s">
        <v>97</v>
      </c>
      <c r="AW123" s="37" t="s">
        <v>97</v>
      </c>
      <c r="AX123" s="37" t="s">
        <v>97</v>
      </c>
      <c r="AY123" s="37" t="s">
        <v>97</v>
      </c>
      <c r="AZ123" s="37" t="s">
        <v>97</v>
      </c>
      <c r="BA123" s="37" t="s">
        <v>97</v>
      </c>
      <c r="BB123" s="37" t="s">
        <v>97</v>
      </c>
      <c r="BC123" s="37" t="s">
        <v>97</v>
      </c>
    </row>
    <row r="124" spans="1:55" ht="33" customHeight="1" x14ac:dyDescent="0.25">
      <c r="A124" s="66" t="s">
        <v>55</v>
      </c>
      <c r="B124" s="26" t="s">
        <v>157</v>
      </c>
      <c r="C124" s="27" t="s">
        <v>158</v>
      </c>
      <c r="D124" s="79">
        <v>4.1597786880000001E-2</v>
      </c>
      <c r="E124" s="80">
        <f t="shared" si="90"/>
        <v>3.7482731999999998E-2</v>
      </c>
      <c r="F124" s="80">
        <f t="shared" si="91"/>
        <v>0</v>
      </c>
      <c r="G124" s="80">
        <f t="shared" si="92"/>
        <v>3.7482731999999998E-2</v>
      </c>
      <c r="H124" s="80">
        <f t="shared" si="93"/>
        <v>0</v>
      </c>
      <c r="I124" s="80">
        <f t="shared" si="94"/>
        <v>0</v>
      </c>
      <c r="J124" s="80">
        <f t="shared" si="99"/>
        <v>0</v>
      </c>
      <c r="K124" s="80">
        <v>0</v>
      </c>
      <c r="L124" s="80">
        <v>0</v>
      </c>
      <c r="M124" s="80">
        <v>0</v>
      </c>
      <c r="N124" s="80">
        <v>0</v>
      </c>
      <c r="O124" s="80">
        <f t="shared" si="112"/>
        <v>3.7482731999999998E-2</v>
      </c>
      <c r="P124" s="80">
        <v>0</v>
      </c>
      <c r="Q124" s="80">
        <v>3.7482731999999998E-2</v>
      </c>
      <c r="R124" s="80">
        <v>0</v>
      </c>
      <c r="S124" s="80">
        <v>0</v>
      </c>
      <c r="T124" s="37" t="s">
        <v>97</v>
      </c>
      <c r="U124" s="37" t="s">
        <v>97</v>
      </c>
      <c r="V124" s="37" t="s">
        <v>97</v>
      </c>
      <c r="W124" s="37" t="s">
        <v>97</v>
      </c>
      <c r="X124" s="37" t="s">
        <v>97</v>
      </c>
      <c r="Y124" s="37" t="s">
        <v>97</v>
      </c>
      <c r="Z124" s="37" t="s">
        <v>97</v>
      </c>
      <c r="AA124" s="37" t="s">
        <v>97</v>
      </c>
      <c r="AB124" s="37" t="s">
        <v>97</v>
      </c>
      <c r="AC124" s="37" t="s">
        <v>97</v>
      </c>
      <c r="AD124" s="80">
        <v>3.4664822400000003E-2</v>
      </c>
      <c r="AE124" s="80">
        <f t="shared" si="95"/>
        <v>0</v>
      </c>
      <c r="AF124" s="80">
        <f t="shared" si="79"/>
        <v>0</v>
      </c>
      <c r="AG124" s="80">
        <f t="shared" si="80"/>
        <v>0</v>
      </c>
      <c r="AH124" s="80">
        <f t="shared" si="81"/>
        <v>0</v>
      </c>
      <c r="AI124" s="80">
        <f t="shared" si="82"/>
        <v>0</v>
      </c>
      <c r="AJ124" s="80">
        <f t="shared" si="100"/>
        <v>0</v>
      </c>
      <c r="AK124" s="80">
        <v>0</v>
      </c>
      <c r="AL124" s="80">
        <v>0</v>
      </c>
      <c r="AM124" s="80">
        <v>0</v>
      </c>
      <c r="AN124" s="80">
        <v>0</v>
      </c>
      <c r="AO124" s="37">
        <f t="shared" si="113"/>
        <v>0</v>
      </c>
      <c r="AP124" s="37">
        <v>0</v>
      </c>
      <c r="AQ124" s="37">
        <v>0</v>
      </c>
      <c r="AR124" s="37">
        <v>0</v>
      </c>
      <c r="AS124" s="37">
        <v>0</v>
      </c>
      <c r="AT124" s="37" t="s">
        <v>97</v>
      </c>
      <c r="AU124" s="37" t="s">
        <v>97</v>
      </c>
      <c r="AV124" s="37" t="s">
        <v>97</v>
      </c>
      <c r="AW124" s="37" t="s">
        <v>97</v>
      </c>
      <c r="AX124" s="37" t="s">
        <v>97</v>
      </c>
      <c r="AY124" s="37" t="s">
        <v>97</v>
      </c>
      <c r="AZ124" s="37" t="s">
        <v>97</v>
      </c>
      <c r="BA124" s="37" t="s">
        <v>97</v>
      </c>
      <c r="BB124" s="37" t="s">
        <v>97</v>
      </c>
      <c r="BC124" s="37" t="s">
        <v>97</v>
      </c>
    </row>
    <row r="125" spans="1:55" ht="33.75" customHeight="1" x14ac:dyDescent="0.25">
      <c r="A125" s="66" t="s">
        <v>55</v>
      </c>
      <c r="B125" s="26" t="s">
        <v>159</v>
      </c>
      <c r="C125" s="27" t="s">
        <v>160</v>
      </c>
      <c r="D125" s="79">
        <v>4.1597786880000001E-2</v>
      </c>
      <c r="E125" s="80">
        <f t="shared" si="90"/>
        <v>0</v>
      </c>
      <c r="F125" s="80">
        <f t="shared" si="91"/>
        <v>0</v>
      </c>
      <c r="G125" s="80">
        <f t="shared" si="92"/>
        <v>0</v>
      </c>
      <c r="H125" s="80">
        <f t="shared" si="93"/>
        <v>0</v>
      </c>
      <c r="I125" s="80">
        <f t="shared" si="94"/>
        <v>0</v>
      </c>
      <c r="J125" s="80">
        <f t="shared" si="99"/>
        <v>0</v>
      </c>
      <c r="K125" s="80">
        <v>0</v>
      </c>
      <c r="L125" s="80">
        <v>0</v>
      </c>
      <c r="M125" s="80">
        <v>0</v>
      </c>
      <c r="N125" s="80">
        <v>0</v>
      </c>
      <c r="O125" s="80">
        <f t="shared" si="112"/>
        <v>0</v>
      </c>
      <c r="P125" s="80">
        <v>0</v>
      </c>
      <c r="Q125" s="80">
        <v>0</v>
      </c>
      <c r="R125" s="80">
        <v>0</v>
      </c>
      <c r="S125" s="80">
        <v>0</v>
      </c>
      <c r="T125" s="37" t="s">
        <v>97</v>
      </c>
      <c r="U125" s="37" t="s">
        <v>97</v>
      </c>
      <c r="V125" s="37" t="s">
        <v>97</v>
      </c>
      <c r="W125" s="37" t="s">
        <v>97</v>
      </c>
      <c r="X125" s="37" t="s">
        <v>97</v>
      </c>
      <c r="Y125" s="37" t="s">
        <v>97</v>
      </c>
      <c r="Z125" s="37" t="s">
        <v>97</v>
      </c>
      <c r="AA125" s="37" t="s">
        <v>97</v>
      </c>
      <c r="AB125" s="37" t="s">
        <v>97</v>
      </c>
      <c r="AC125" s="37" t="s">
        <v>97</v>
      </c>
      <c r="AD125" s="80">
        <v>3.4664822400000003E-2</v>
      </c>
      <c r="AE125" s="80">
        <f t="shared" si="95"/>
        <v>0</v>
      </c>
      <c r="AF125" s="80">
        <f t="shared" si="79"/>
        <v>0</v>
      </c>
      <c r="AG125" s="80">
        <f t="shared" si="80"/>
        <v>0</v>
      </c>
      <c r="AH125" s="80">
        <f t="shared" si="81"/>
        <v>0</v>
      </c>
      <c r="AI125" s="80">
        <f t="shared" si="82"/>
        <v>0</v>
      </c>
      <c r="AJ125" s="80">
        <f t="shared" si="100"/>
        <v>0</v>
      </c>
      <c r="AK125" s="80">
        <v>0</v>
      </c>
      <c r="AL125" s="80">
        <v>0</v>
      </c>
      <c r="AM125" s="80">
        <v>0</v>
      </c>
      <c r="AN125" s="80">
        <v>0</v>
      </c>
      <c r="AO125" s="37">
        <f t="shared" si="113"/>
        <v>0</v>
      </c>
      <c r="AP125" s="37">
        <v>0</v>
      </c>
      <c r="AQ125" s="37">
        <v>0</v>
      </c>
      <c r="AR125" s="37">
        <v>0</v>
      </c>
      <c r="AS125" s="37">
        <v>0</v>
      </c>
      <c r="AT125" s="37" t="s">
        <v>97</v>
      </c>
      <c r="AU125" s="37" t="s">
        <v>97</v>
      </c>
      <c r="AV125" s="37" t="s">
        <v>97</v>
      </c>
      <c r="AW125" s="37" t="s">
        <v>97</v>
      </c>
      <c r="AX125" s="37" t="s">
        <v>97</v>
      </c>
      <c r="AY125" s="37" t="s">
        <v>97</v>
      </c>
      <c r="AZ125" s="37" t="s">
        <v>97</v>
      </c>
      <c r="BA125" s="37" t="s">
        <v>97</v>
      </c>
      <c r="BB125" s="37" t="s">
        <v>97</v>
      </c>
      <c r="BC125" s="37" t="s">
        <v>97</v>
      </c>
    </row>
    <row r="126" spans="1:55" ht="35.25" customHeight="1" x14ac:dyDescent="0.25">
      <c r="A126" s="66" t="s">
        <v>55</v>
      </c>
      <c r="B126" s="26" t="s">
        <v>161</v>
      </c>
      <c r="C126" s="27" t="s">
        <v>162</v>
      </c>
      <c r="D126" s="79">
        <v>4.1597786880000001E-2</v>
      </c>
      <c r="E126" s="80">
        <f t="shared" si="90"/>
        <v>0</v>
      </c>
      <c r="F126" s="80">
        <f t="shared" si="91"/>
        <v>0</v>
      </c>
      <c r="G126" s="80">
        <f t="shared" si="92"/>
        <v>0</v>
      </c>
      <c r="H126" s="80">
        <f t="shared" si="93"/>
        <v>0</v>
      </c>
      <c r="I126" s="80">
        <f t="shared" si="94"/>
        <v>0</v>
      </c>
      <c r="J126" s="80">
        <f t="shared" si="99"/>
        <v>0</v>
      </c>
      <c r="K126" s="80">
        <v>0</v>
      </c>
      <c r="L126" s="80">
        <v>0</v>
      </c>
      <c r="M126" s="80">
        <v>0</v>
      </c>
      <c r="N126" s="80">
        <v>0</v>
      </c>
      <c r="O126" s="80">
        <f t="shared" si="112"/>
        <v>0</v>
      </c>
      <c r="P126" s="80">
        <v>0</v>
      </c>
      <c r="Q126" s="80">
        <v>0</v>
      </c>
      <c r="R126" s="80">
        <v>0</v>
      </c>
      <c r="S126" s="80">
        <v>0</v>
      </c>
      <c r="T126" s="37" t="s">
        <v>97</v>
      </c>
      <c r="U126" s="37" t="s">
        <v>97</v>
      </c>
      <c r="V126" s="37" t="s">
        <v>97</v>
      </c>
      <c r="W126" s="37" t="s">
        <v>97</v>
      </c>
      <c r="X126" s="37" t="s">
        <v>97</v>
      </c>
      <c r="Y126" s="37" t="s">
        <v>97</v>
      </c>
      <c r="Z126" s="37" t="s">
        <v>97</v>
      </c>
      <c r="AA126" s="37" t="s">
        <v>97</v>
      </c>
      <c r="AB126" s="37" t="s">
        <v>97</v>
      </c>
      <c r="AC126" s="37" t="s">
        <v>97</v>
      </c>
      <c r="AD126" s="80">
        <v>3.4664822400000003E-2</v>
      </c>
      <c r="AE126" s="80">
        <f t="shared" si="95"/>
        <v>0</v>
      </c>
      <c r="AF126" s="80">
        <f t="shared" si="79"/>
        <v>0</v>
      </c>
      <c r="AG126" s="80">
        <f t="shared" si="80"/>
        <v>0</v>
      </c>
      <c r="AH126" s="80">
        <f t="shared" si="81"/>
        <v>0</v>
      </c>
      <c r="AI126" s="80">
        <f t="shared" si="82"/>
        <v>0</v>
      </c>
      <c r="AJ126" s="80">
        <f t="shared" si="100"/>
        <v>0</v>
      </c>
      <c r="AK126" s="80">
        <v>0</v>
      </c>
      <c r="AL126" s="80">
        <v>0</v>
      </c>
      <c r="AM126" s="80">
        <v>0</v>
      </c>
      <c r="AN126" s="80">
        <v>0</v>
      </c>
      <c r="AO126" s="37">
        <f t="shared" si="113"/>
        <v>0</v>
      </c>
      <c r="AP126" s="37">
        <v>0</v>
      </c>
      <c r="AQ126" s="37">
        <v>0</v>
      </c>
      <c r="AR126" s="37">
        <v>0</v>
      </c>
      <c r="AS126" s="37">
        <v>0</v>
      </c>
      <c r="AT126" s="37" t="s">
        <v>97</v>
      </c>
      <c r="AU126" s="37" t="s">
        <v>97</v>
      </c>
      <c r="AV126" s="37" t="s">
        <v>97</v>
      </c>
      <c r="AW126" s="37" t="s">
        <v>97</v>
      </c>
      <c r="AX126" s="37" t="s">
        <v>97</v>
      </c>
      <c r="AY126" s="37" t="s">
        <v>97</v>
      </c>
      <c r="AZ126" s="37" t="s">
        <v>97</v>
      </c>
      <c r="BA126" s="37" t="s">
        <v>97</v>
      </c>
      <c r="BB126" s="37" t="s">
        <v>97</v>
      </c>
      <c r="BC126" s="37" t="s">
        <v>97</v>
      </c>
    </row>
    <row r="127" spans="1:55" ht="35.25" customHeight="1" x14ac:dyDescent="0.25">
      <c r="A127" s="66" t="s">
        <v>55</v>
      </c>
      <c r="B127" s="26" t="s">
        <v>163</v>
      </c>
      <c r="C127" s="27" t="s">
        <v>164</v>
      </c>
      <c r="D127" s="79">
        <v>4.1597786880000001E-2</v>
      </c>
      <c r="E127" s="80">
        <f t="shared" si="90"/>
        <v>0</v>
      </c>
      <c r="F127" s="80">
        <f t="shared" si="91"/>
        <v>0</v>
      </c>
      <c r="G127" s="80">
        <f t="shared" si="92"/>
        <v>0</v>
      </c>
      <c r="H127" s="80">
        <f t="shared" si="93"/>
        <v>0</v>
      </c>
      <c r="I127" s="80">
        <f t="shared" si="94"/>
        <v>0</v>
      </c>
      <c r="J127" s="80">
        <f t="shared" si="99"/>
        <v>0</v>
      </c>
      <c r="K127" s="80">
        <v>0</v>
      </c>
      <c r="L127" s="80">
        <v>0</v>
      </c>
      <c r="M127" s="80">
        <v>0</v>
      </c>
      <c r="N127" s="80">
        <v>0</v>
      </c>
      <c r="O127" s="80">
        <f t="shared" si="112"/>
        <v>0</v>
      </c>
      <c r="P127" s="80">
        <v>0</v>
      </c>
      <c r="Q127" s="80">
        <v>0</v>
      </c>
      <c r="R127" s="80">
        <v>0</v>
      </c>
      <c r="S127" s="80">
        <v>0</v>
      </c>
      <c r="T127" s="37" t="s">
        <v>97</v>
      </c>
      <c r="U127" s="37" t="s">
        <v>97</v>
      </c>
      <c r="V127" s="37" t="s">
        <v>97</v>
      </c>
      <c r="W127" s="37" t="s">
        <v>97</v>
      </c>
      <c r="X127" s="37" t="s">
        <v>97</v>
      </c>
      <c r="Y127" s="37" t="s">
        <v>97</v>
      </c>
      <c r="Z127" s="37" t="s">
        <v>97</v>
      </c>
      <c r="AA127" s="37" t="s">
        <v>97</v>
      </c>
      <c r="AB127" s="37" t="s">
        <v>97</v>
      </c>
      <c r="AC127" s="37" t="s">
        <v>97</v>
      </c>
      <c r="AD127" s="80">
        <v>3.4664822400000003E-2</v>
      </c>
      <c r="AE127" s="80">
        <f t="shared" si="95"/>
        <v>0</v>
      </c>
      <c r="AF127" s="80">
        <f t="shared" ref="AF127:AF190" si="114">AK127+AP127</f>
        <v>0</v>
      </c>
      <c r="AG127" s="80">
        <f t="shared" ref="AG127:AG190" si="115">AL127+AQ127</f>
        <v>0</v>
      </c>
      <c r="AH127" s="80">
        <f t="shared" ref="AH127:AH190" si="116">AM127+AR127</f>
        <v>0</v>
      </c>
      <c r="AI127" s="80">
        <f t="shared" ref="AI127:AI190" si="117">AN127+AS127</f>
        <v>0</v>
      </c>
      <c r="AJ127" s="80">
        <f t="shared" si="100"/>
        <v>0</v>
      </c>
      <c r="AK127" s="80">
        <v>0</v>
      </c>
      <c r="AL127" s="80">
        <v>0</v>
      </c>
      <c r="AM127" s="80">
        <v>0</v>
      </c>
      <c r="AN127" s="80">
        <v>0</v>
      </c>
      <c r="AO127" s="37">
        <f t="shared" si="113"/>
        <v>0</v>
      </c>
      <c r="AP127" s="37">
        <v>0</v>
      </c>
      <c r="AQ127" s="37">
        <v>0</v>
      </c>
      <c r="AR127" s="37">
        <v>0</v>
      </c>
      <c r="AS127" s="37">
        <v>0</v>
      </c>
      <c r="AT127" s="37" t="s">
        <v>97</v>
      </c>
      <c r="AU127" s="37" t="s">
        <v>97</v>
      </c>
      <c r="AV127" s="37" t="s">
        <v>97</v>
      </c>
      <c r="AW127" s="37" t="s">
        <v>97</v>
      </c>
      <c r="AX127" s="37" t="s">
        <v>97</v>
      </c>
      <c r="AY127" s="37" t="s">
        <v>97</v>
      </c>
      <c r="AZ127" s="37" t="s">
        <v>97</v>
      </c>
      <c r="BA127" s="37" t="s">
        <v>97</v>
      </c>
      <c r="BB127" s="37" t="s">
        <v>97</v>
      </c>
      <c r="BC127" s="37" t="s">
        <v>97</v>
      </c>
    </row>
    <row r="128" spans="1:55" ht="37.5" customHeight="1" x14ac:dyDescent="0.25">
      <c r="A128" s="66" t="s">
        <v>55</v>
      </c>
      <c r="B128" s="26" t="s">
        <v>165</v>
      </c>
      <c r="C128" s="27" t="s">
        <v>166</v>
      </c>
      <c r="D128" s="79">
        <v>4.1597786880000001E-2</v>
      </c>
      <c r="E128" s="80">
        <f t="shared" si="90"/>
        <v>3.7561079999999997E-2</v>
      </c>
      <c r="F128" s="80">
        <f t="shared" si="91"/>
        <v>0</v>
      </c>
      <c r="G128" s="80">
        <f t="shared" si="92"/>
        <v>3.7561079999999997E-2</v>
      </c>
      <c r="H128" s="80">
        <f t="shared" si="93"/>
        <v>0</v>
      </c>
      <c r="I128" s="80">
        <f t="shared" si="94"/>
        <v>0</v>
      </c>
      <c r="J128" s="80">
        <f t="shared" si="99"/>
        <v>3.7561079999999997E-2</v>
      </c>
      <c r="K128" s="80">
        <v>0</v>
      </c>
      <c r="L128" s="80">
        <v>3.7561079999999997E-2</v>
      </c>
      <c r="M128" s="80">
        <v>0</v>
      </c>
      <c r="N128" s="80">
        <v>0</v>
      </c>
      <c r="O128" s="80">
        <f t="shared" si="112"/>
        <v>0</v>
      </c>
      <c r="P128" s="80">
        <v>0</v>
      </c>
      <c r="Q128" s="80">
        <v>0</v>
      </c>
      <c r="R128" s="80">
        <v>0</v>
      </c>
      <c r="S128" s="80">
        <v>0</v>
      </c>
      <c r="T128" s="37" t="s">
        <v>97</v>
      </c>
      <c r="U128" s="37" t="s">
        <v>97</v>
      </c>
      <c r="V128" s="37" t="s">
        <v>97</v>
      </c>
      <c r="W128" s="37" t="s">
        <v>97</v>
      </c>
      <c r="X128" s="37" t="s">
        <v>97</v>
      </c>
      <c r="Y128" s="37" t="s">
        <v>97</v>
      </c>
      <c r="Z128" s="37" t="s">
        <v>97</v>
      </c>
      <c r="AA128" s="37" t="s">
        <v>97</v>
      </c>
      <c r="AB128" s="37" t="s">
        <v>97</v>
      </c>
      <c r="AC128" s="37" t="s">
        <v>97</v>
      </c>
      <c r="AD128" s="80">
        <v>3.4664822400000003E-2</v>
      </c>
      <c r="AE128" s="80">
        <f t="shared" si="95"/>
        <v>3.13009E-2</v>
      </c>
      <c r="AF128" s="80">
        <f t="shared" si="114"/>
        <v>0</v>
      </c>
      <c r="AG128" s="80">
        <f t="shared" si="115"/>
        <v>3.13009E-2</v>
      </c>
      <c r="AH128" s="80">
        <f t="shared" si="116"/>
        <v>0</v>
      </c>
      <c r="AI128" s="80">
        <f t="shared" si="117"/>
        <v>0</v>
      </c>
      <c r="AJ128" s="80">
        <f t="shared" si="100"/>
        <v>3.13009E-2</v>
      </c>
      <c r="AK128" s="80">
        <v>0</v>
      </c>
      <c r="AL128" s="80">
        <v>3.13009E-2</v>
      </c>
      <c r="AM128" s="80">
        <v>0</v>
      </c>
      <c r="AN128" s="80">
        <v>0</v>
      </c>
      <c r="AO128" s="37">
        <f t="shared" si="113"/>
        <v>0</v>
      </c>
      <c r="AP128" s="37">
        <v>0</v>
      </c>
      <c r="AQ128" s="37">
        <v>0</v>
      </c>
      <c r="AR128" s="37">
        <v>0</v>
      </c>
      <c r="AS128" s="37">
        <v>0</v>
      </c>
      <c r="AT128" s="37" t="s">
        <v>97</v>
      </c>
      <c r="AU128" s="37" t="s">
        <v>97</v>
      </c>
      <c r="AV128" s="37" t="s">
        <v>97</v>
      </c>
      <c r="AW128" s="37" t="s">
        <v>97</v>
      </c>
      <c r="AX128" s="37" t="s">
        <v>97</v>
      </c>
      <c r="AY128" s="37" t="s">
        <v>97</v>
      </c>
      <c r="AZ128" s="37" t="s">
        <v>97</v>
      </c>
      <c r="BA128" s="37" t="s">
        <v>97</v>
      </c>
      <c r="BB128" s="37" t="s">
        <v>97</v>
      </c>
      <c r="BC128" s="37" t="s">
        <v>97</v>
      </c>
    </row>
    <row r="129" spans="1:55" ht="35.25" customHeight="1" x14ac:dyDescent="0.25">
      <c r="A129" s="66" t="s">
        <v>55</v>
      </c>
      <c r="B129" s="26" t="s">
        <v>167</v>
      </c>
      <c r="C129" s="27" t="s">
        <v>168</v>
      </c>
      <c r="D129" s="79">
        <v>4.1597786880000001E-2</v>
      </c>
      <c r="E129" s="80">
        <f t="shared" si="90"/>
        <v>0</v>
      </c>
      <c r="F129" s="80">
        <f t="shared" si="91"/>
        <v>0</v>
      </c>
      <c r="G129" s="80">
        <f t="shared" si="92"/>
        <v>0</v>
      </c>
      <c r="H129" s="80">
        <f t="shared" si="93"/>
        <v>0</v>
      </c>
      <c r="I129" s="80">
        <f t="shared" si="94"/>
        <v>0</v>
      </c>
      <c r="J129" s="80">
        <f t="shared" si="99"/>
        <v>0</v>
      </c>
      <c r="K129" s="80">
        <v>0</v>
      </c>
      <c r="L129" s="80">
        <v>0</v>
      </c>
      <c r="M129" s="80">
        <v>0</v>
      </c>
      <c r="N129" s="80">
        <v>0</v>
      </c>
      <c r="O129" s="80">
        <f t="shared" si="112"/>
        <v>0</v>
      </c>
      <c r="P129" s="80">
        <v>0</v>
      </c>
      <c r="Q129" s="80">
        <v>0</v>
      </c>
      <c r="R129" s="80">
        <v>0</v>
      </c>
      <c r="S129" s="80">
        <v>0</v>
      </c>
      <c r="T129" s="37" t="s">
        <v>97</v>
      </c>
      <c r="U129" s="37" t="s">
        <v>97</v>
      </c>
      <c r="V129" s="37" t="s">
        <v>97</v>
      </c>
      <c r="W129" s="37" t="s">
        <v>97</v>
      </c>
      <c r="X129" s="37" t="s">
        <v>97</v>
      </c>
      <c r="Y129" s="37" t="s">
        <v>97</v>
      </c>
      <c r="Z129" s="37" t="s">
        <v>97</v>
      </c>
      <c r="AA129" s="37" t="s">
        <v>97</v>
      </c>
      <c r="AB129" s="37" t="s">
        <v>97</v>
      </c>
      <c r="AC129" s="37" t="s">
        <v>97</v>
      </c>
      <c r="AD129" s="80">
        <v>3.4664822400000003E-2</v>
      </c>
      <c r="AE129" s="80">
        <f t="shared" si="95"/>
        <v>0</v>
      </c>
      <c r="AF129" s="80">
        <f t="shared" si="114"/>
        <v>0</v>
      </c>
      <c r="AG129" s="80">
        <f t="shared" si="115"/>
        <v>0</v>
      </c>
      <c r="AH129" s="80">
        <f t="shared" si="116"/>
        <v>0</v>
      </c>
      <c r="AI129" s="80">
        <f t="shared" si="117"/>
        <v>0</v>
      </c>
      <c r="AJ129" s="80">
        <f t="shared" si="100"/>
        <v>0</v>
      </c>
      <c r="AK129" s="80">
        <v>0</v>
      </c>
      <c r="AL129" s="80">
        <v>0</v>
      </c>
      <c r="AM129" s="80">
        <v>0</v>
      </c>
      <c r="AN129" s="80">
        <v>0</v>
      </c>
      <c r="AO129" s="37">
        <f t="shared" si="113"/>
        <v>0</v>
      </c>
      <c r="AP129" s="37">
        <v>0</v>
      </c>
      <c r="AQ129" s="37">
        <v>0</v>
      </c>
      <c r="AR129" s="37">
        <v>0</v>
      </c>
      <c r="AS129" s="37">
        <v>0</v>
      </c>
      <c r="AT129" s="37" t="s">
        <v>97</v>
      </c>
      <c r="AU129" s="37" t="s">
        <v>97</v>
      </c>
      <c r="AV129" s="37" t="s">
        <v>97</v>
      </c>
      <c r="AW129" s="37" t="s">
        <v>97</v>
      </c>
      <c r="AX129" s="37" t="s">
        <v>97</v>
      </c>
      <c r="AY129" s="37" t="s">
        <v>97</v>
      </c>
      <c r="AZ129" s="37" t="s">
        <v>97</v>
      </c>
      <c r="BA129" s="37" t="s">
        <v>97</v>
      </c>
      <c r="BB129" s="37" t="s">
        <v>97</v>
      </c>
      <c r="BC129" s="37" t="s">
        <v>97</v>
      </c>
    </row>
    <row r="130" spans="1:55" ht="27" customHeight="1" x14ac:dyDescent="0.25">
      <c r="A130" s="65" t="s">
        <v>55</v>
      </c>
      <c r="B130" s="26" t="s">
        <v>420</v>
      </c>
      <c r="C130" s="38" t="s">
        <v>421</v>
      </c>
      <c r="D130" s="79">
        <v>0</v>
      </c>
      <c r="E130" s="80">
        <f t="shared" si="90"/>
        <v>3.7405451999999999E-2</v>
      </c>
      <c r="F130" s="80">
        <f t="shared" si="91"/>
        <v>0</v>
      </c>
      <c r="G130" s="80">
        <f t="shared" si="92"/>
        <v>3.7405451999999999E-2</v>
      </c>
      <c r="H130" s="80">
        <f t="shared" si="93"/>
        <v>0</v>
      </c>
      <c r="I130" s="80">
        <f t="shared" si="94"/>
        <v>0</v>
      </c>
      <c r="J130" s="80">
        <f t="shared" si="99"/>
        <v>3.7405451999999999E-2</v>
      </c>
      <c r="K130" s="80">
        <v>0</v>
      </c>
      <c r="L130" s="80">
        <v>3.7405451999999999E-2</v>
      </c>
      <c r="M130" s="80">
        <v>0</v>
      </c>
      <c r="N130" s="80">
        <v>0</v>
      </c>
      <c r="O130" s="80">
        <f t="shared" si="112"/>
        <v>0</v>
      </c>
      <c r="P130" s="80">
        <v>0</v>
      </c>
      <c r="Q130" s="80">
        <v>0</v>
      </c>
      <c r="R130" s="80">
        <v>0</v>
      </c>
      <c r="S130" s="80">
        <v>0</v>
      </c>
      <c r="T130" s="37" t="s">
        <v>97</v>
      </c>
      <c r="U130" s="37" t="s">
        <v>97</v>
      </c>
      <c r="V130" s="37" t="s">
        <v>97</v>
      </c>
      <c r="W130" s="37" t="s">
        <v>97</v>
      </c>
      <c r="X130" s="37" t="s">
        <v>97</v>
      </c>
      <c r="Y130" s="37" t="s">
        <v>97</v>
      </c>
      <c r="Z130" s="37" t="s">
        <v>97</v>
      </c>
      <c r="AA130" s="37" t="s">
        <v>97</v>
      </c>
      <c r="AB130" s="37" t="s">
        <v>97</v>
      </c>
      <c r="AC130" s="37" t="s">
        <v>97</v>
      </c>
      <c r="AD130" s="80">
        <v>0</v>
      </c>
      <c r="AE130" s="80">
        <f t="shared" si="95"/>
        <v>3.1171209999999998E-2</v>
      </c>
      <c r="AF130" s="80">
        <f t="shared" si="114"/>
        <v>0</v>
      </c>
      <c r="AG130" s="80">
        <f t="shared" si="115"/>
        <v>3.1171209999999998E-2</v>
      </c>
      <c r="AH130" s="80">
        <f t="shared" si="116"/>
        <v>0</v>
      </c>
      <c r="AI130" s="80">
        <f t="shared" si="117"/>
        <v>0</v>
      </c>
      <c r="AJ130" s="80">
        <f t="shared" si="100"/>
        <v>3.1171209999999998E-2</v>
      </c>
      <c r="AK130" s="80">
        <v>0</v>
      </c>
      <c r="AL130" s="80">
        <v>3.1171209999999998E-2</v>
      </c>
      <c r="AM130" s="80">
        <v>0</v>
      </c>
      <c r="AN130" s="80">
        <v>0</v>
      </c>
      <c r="AO130" s="37">
        <f t="shared" si="113"/>
        <v>0</v>
      </c>
      <c r="AP130" s="37">
        <v>0</v>
      </c>
      <c r="AQ130" s="37">
        <v>0</v>
      </c>
      <c r="AR130" s="37">
        <v>0</v>
      </c>
      <c r="AS130" s="37">
        <v>0</v>
      </c>
      <c r="AT130" s="37" t="s">
        <v>97</v>
      </c>
      <c r="AU130" s="37" t="s">
        <v>97</v>
      </c>
      <c r="AV130" s="37" t="s">
        <v>97</v>
      </c>
      <c r="AW130" s="37" t="s">
        <v>97</v>
      </c>
      <c r="AX130" s="37" t="s">
        <v>97</v>
      </c>
      <c r="AY130" s="37" t="s">
        <v>97</v>
      </c>
      <c r="AZ130" s="37" t="s">
        <v>97</v>
      </c>
      <c r="BA130" s="37" t="s">
        <v>97</v>
      </c>
      <c r="BB130" s="37" t="s">
        <v>97</v>
      </c>
      <c r="BC130" s="37" t="s">
        <v>97</v>
      </c>
    </row>
    <row r="131" spans="1:55" ht="51.75" customHeight="1" x14ac:dyDescent="0.25">
      <c r="A131" s="67" t="s">
        <v>56</v>
      </c>
      <c r="B131" s="28" t="s">
        <v>169</v>
      </c>
      <c r="C131" s="29" t="s">
        <v>103</v>
      </c>
      <c r="D131" s="78">
        <v>35.525836053762731</v>
      </c>
      <c r="E131" s="76">
        <f t="shared" si="90"/>
        <v>20.352057563999995</v>
      </c>
      <c r="F131" s="76">
        <f t="shared" si="91"/>
        <v>0</v>
      </c>
      <c r="G131" s="76">
        <f t="shared" si="92"/>
        <v>2.1051308759999996</v>
      </c>
      <c r="H131" s="76">
        <f t="shared" si="93"/>
        <v>18.246926687999995</v>
      </c>
      <c r="I131" s="76">
        <f t="shared" si="94"/>
        <v>0</v>
      </c>
      <c r="J131" s="76">
        <f t="shared" si="99"/>
        <v>18.286087787999996</v>
      </c>
      <c r="K131" s="76">
        <v>0</v>
      </c>
      <c r="L131" s="76">
        <v>1.6994001119999997</v>
      </c>
      <c r="M131" s="76">
        <v>16.586687675999997</v>
      </c>
      <c r="N131" s="76">
        <f>SUM(N132:N192)</f>
        <v>0</v>
      </c>
      <c r="O131" s="76">
        <f>SUM(O132:O194)</f>
        <v>2.0659697759999998</v>
      </c>
      <c r="P131" s="89">
        <f t="shared" ref="P131:S131" si="118">SUM(P132:P194)</f>
        <v>0</v>
      </c>
      <c r="Q131" s="89">
        <f t="shared" si="118"/>
        <v>0.40573076400000002</v>
      </c>
      <c r="R131" s="89">
        <f t="shared" si="118"/>
        <v>1.6602390119999999</v>
      </c>
      <c r="S131" s="89">
        <f t="shared" si="118"/>
        <v>0</v>
      </c>
      <c r="T131" s="36" t="s">
        <v>97</v>
      </c>
      <c r="U131" s="36" t="s">
        <v>97</v>
      </c>
      <c r="V131" s="36" t="s">
        <v>97</v>
      </c>
      <c r="W131" s="36" t="s">
        <v>97</v>
      </c>
      <c r="X131" s="36" t="s">
        <v>97</v>
      </c>
      <c r="Y131" s="36" t="s">
        <v>97</v>
      </c>
      <c r="Z131" s="36" t="s">
        <v>97</v>
      </c>
      <c r="AA131" s="36" t="s">
        <v>97</v>
      </c>
      <c r="AB131" s="36" t="s">
        <v>97</v>
      </c>
      <c r="AC131" s="36" t="s">
        <v>97</v>
      </c>
      <c r="AD131" s="76">
        <v>29.604863378135612</v>
      </c>
      <c r="AE131" s="76">
        <f t="shared" si="95"/>
        <v>16.961794579999999</v>
      </c>
      <c r="AF131" s="76">
        <f t="shared" si="114"/>
        <v>7.9176270000000007E-2</v>
      </c>
      <c r="AG131" s="76">
        <f t="shared" si="115"/>
        <v>1.6768460699999999</v>
      </c>
      <c r="AH131" s="76">
        <f t="shared" si="116"/>
        <v>15.20577224</v>
      </c>
      <c r="AI131" s="76">
        <f t="shared" si="117"/>
        <v>0</v>
      </c>
      <c r="AJ131" s="76">
        <f t="shared" si="100"/>
        <v>15.240153100000001</v>
      </c>
      <c r="AK131" s="76">
        <v>7.9176270000000007E-2</v>
      </c>
      <c r="AL131" s="76">
        <v>1.3387370999999999</v>
      </c>
      <c r="AM131" s="76">
        <v>13.82223973</v>
      </c>
      <c r="AN131" s="76">
        <f>SUM(AN132:AN192)</f>
        <v>0</v>
      </c>
      <c r="AO131" s="36">
        <f>SUM(AO132:AO194)</f>
        <v>1.7216414799999999</v>
      </c>
      <c r="AP131" s="36">
        <f t="shared" ref="AP131:AS131" si="119">SUM(AP132:AP194)</f>
        <v>0</v>
      </c>
      <c r="AQ131" s="36">
        <f t="shared" si="119"/>
        <v>0.33810897000000001</v>
      </c>
      <c r="AR131" s="36">
        <f t="shared" si="119"/>
        <v>1.38353251</v>
      </c>
      <c r="AS131" s="36">
        <f t="shared" si="119"/>
        <v>0</v>
      </c>
      <c r="AT131" s="36" t="s">
        <v>97</v>
      </c>
      <c r="AU131" s="36" t="s">
        <v>97</v>
      </c>
      <c r="AV131" s="36" t="s">
        <v>97</v>
      </c>
      <c r="AW131" s="36" t="s">
        <v>97</v>
      </c>
      <c r="AX131" s="36" t="s">
        <v>97</v>
      </c>
      <c r="AY131" s="36" t="s">
        <v>97</v>
      </c>
      <c r="AZ131" s="36" t="s">
        <v>97</v>
      </c>
      <c r="BA131" s="36" t="s">
        <v>97</v>
      </c>
      <c r="BB131" s="36" t="s">
        <v>97</v>
      </c>
      <c r="BC131" s="36" t="s">
        <v>97</v>
      </c>
    </row>
    <row r="132" spans="1:55" ht="33.75" customHeight="1" x14ac:dyDescent="0.25">
      <c r="A132" s="66" t="s">
        <v>56</v>
      </c>
      <c r="B132" s="33" t="s">
        <v>422</v>
      </c>
      <c r="C132" s="34" t="s">
        <v>423</v>
      </c>
      <c r="D132" s="79">
        <v>0</v>
      </c>
      <c r="E132" s="80">
        <f t="shared" si="90"/>
        <v>2.4937979159999997</v>
      </c>
      <c r="F132" s="80">
        <f t="shared" si="91"/>
        <v>0</v>
      </c>
      <c r="G132" s="80">
        <f t="shared" si="92"/>
        <v>5.1700896000000003E-2</v>
      </c>
      <c r="H132" s="80">
        <f t="shared" si="93"/>
        <v>2.4420970199999998</v>
      </c>
      <c r="I132" s="80">
        <f t="shared" si="94"/>
        <v>0</v>
      </c>
      <c r="J132" s="80">
        <f t="shared" si="99"/>
        <v>2.4937979159999997</v>
      </c>
      <c r="K132" s="80">
        <v>0</v>
      </c>
      <c r="L132" s="80">
        <v>5.1700896000000003E-2</v>
      </c>
      <c r="M132" s="80">
        <v>2.4420970199999998</v>
      </c>
      <c r="N132" s="80">
        <v>0</v>
      </c>
      <c r="O132" s="80">
        <f>P132+Q132+R132+S132</f>
        <v>0</v>
      </c>
      <c r="P132" s="80">
        <v>0</v>
      </c>
      <c r="Q132" s="80">
        <v>0</v>
      </c>
      <c r="R132" s="80">
        <v>0</v>
      </c>
      <c r="S132" s="80">
        <v>0</v>
      </c>
      <c r="T132" s="37" t="s">
        <v>97</v>
      </c>
      <c r="U132" s="37" t="s">
        <v>97</v>
      </c>
      <c r="V132" s="37" t="s">
        <v>97</v>
      </c>
      <c r="W132" s="37" t="s">
        <v>97</v>
      </c>
      <c r="X132" s="37" t="s">
        <v>97</v>
      </c>
      <c r="Y132" s="37" t="s">
        <v>97</v>
      </c>
      <c r="Z132" s="37" t="s">
        <v>97</v>
      </c>
      <c r="AA132" s="37" t="s">
        <v>97</v>
      </c>
      <c r="AB132" s="37" t="s">
        <v>97</v>
      </c>
      <c r="AC132" s="37" t="s">
        <v>97</v>
      </c>
      <c r="AD132" s="80">
        <v>0</v>
      </c>
      <c r="AE132" s="80">
        <f t="shared" si="95"/>
        <v>2.1573411999999998</v>
      </c>
      <c r="AF132" s="80">
        <f t="shared" si="114"/>
        <v>7.9176270000000007E-2</v>
      </c>
      <c r="AG132" s="80">
        <f t="shared" si="115"/>
        <v>4.3084079999999997E-2</v>
      </c>
      <c r="AH132" s="80">
        <f t="shared" si="116"/>
        <v>2.0350808499999999</v>
      </c>
      <c r="AI132" s="80">
        <f t="shared" si="117"/>
        <v>0</v>
      </c>
      <c r="AJ132" s="80">
        <f t="shared" si="100"/>
        <v>2.1573411999999998</v>
      </c>
      <c r="AK132" s="80">
        <v>7.9176270000000007E-2</v>
      </c>
      <c r="AL132" s="80">
        <v>4.3084079999999997E-2</v>
      </c>
      <c r="AM132" s="80">
        <v>2.0350808499999999</v>
      </c>
      <c r="AN132" s="80">
        <v>0</v>
      </c>
      <c r="AO132" s="37">
        <f>AP132+AQ132+AR132+AS132</f>
        <v>0</v>
      </c>
      <c r="AP132" s="37">
        <v>0</v>
      </c>
      <c r="AQ132" s="37">
        <v>0</v>
      </c>
      <c r="AR132" s="37">
        <v>0</v>
      </c>
      <c r="AS132" s="37">
        <v>0</v>
      </c>
      <c r="AT132" s="37" t="s">
        <v>97</v>
      </c>
      <c r="AU132" s="37" t="s">
        <v>97</v>
      </c>
      <c r="AV132" s="37" t="s">
        <v>97</v>
      </c>
      <c r="AW132" s="37" t="s">
        <v>97</v>
      </c>
      <c r="AX132" s="37" t="s">
        <v>97</v>
      </c>
      <c r="AY132" s="37" t="s">
        <v>97</v>
      </c>
      <c r="AZ132" s="37" t="s">
        <v>97</v>
      </c>
      <c r="BA132" s="37" t="s">
        <v>97</v>
      </c>
      <c r="BB132" s="37" t="s">
        <v>97</v>
      </c>
      <c r="BC132" s="37" t="s">
        <v>97</v>
      </c>
    </row>
    <row r="133" spans="1:55" ht="29.25" customHeight="1" x14ac:dyDescent="0.25">
      <c r="A133" s="65" t="s">
        <v>56</v>
      </c>
      <c r="B133" s="26" t="s">
        <v>170</v>
      </c>
      <c r="C133" s="30" t="s">
        <v>171</v>
      </c>
      <c r="D133" s="79">
        <v>5.2469568000000004</v>
      </c>
      <c r="E133" s="80">
        <f t="shared" si="90"/>
        <v>0</v>
      </c>
      <c r="F133" s="80">
        <f t="shared" si="91"/>
        <v>0</v>
      </c>
      <c r="G133" s="80">
        <f t="shared" si="92"/>
        <v>0</v>
      </c>
      <c r="H133" s="80">
        <f t="shared" si="93"/>
        <v>0</v>
      </c>
      <c r="I133" s="80">
        <f t="shared" si="94"/>
        <v>0</v>
      </c>
      <c r="J133" s="80">
        <f t="shared" si="99"/>
        <v>0</v>
      </c>
      <c r="K133" s="80">
        <v>0</v>
      </c>
      <c r="L133" s="80">
        <v>0</v>
      </c>
      <c r="M133" s="80">
        <v>0</v>
      </c>
      <c r="N133" s="80">
        <v>0</v>
      </c>
      <c r="O133" s="80">
        <f t="shared" ref="O133:O194" si="120">P133+Q133+R133+S133</f>
        <v>0</v>
      </c>
      <c r="P133" s="80">
        <v>0</v>
      </c>
      <c r="Q133" s="80">
        <v>0</v>
      </c>
      <c r="R133" s="80">
        <v>0</v>
      </c>
      <c r="S133" s="80">
        <v>0</v>
      </c>
      <c r="T133" s="37" t="s">
        <v>97</v>
      </c>
      <c r="U133" s="37" t="s">
        <v>97</v>
      </c>
      <c r="V133" s="37" t="s">
        <v>97</v>
      </c>
      <c r="W133" s="37" t="s">
        <v>97</v>
      </c>
      <c r="X133" s="37" t="s">
        <v>97</v>
      </c>
      <c r="Y133" s="37" t="s">
        <v>97</v>
      </c>
      <c r="Z133" s="37" t="s">
        <v>97</v>
      </c>
      <c r="AA133" s="37" t="s">
        <v>97</v>
      </c>
      <c r="AB133" s="37" t="s">
        <v>97</v>
      </c>
      <c r="AC133" s="37" t="s">
        <v>97</v>
      </c>
      <c r="AD133" s="80">
        <v>4.3724639999999999</v>
      </c>
      <c r="AE133" s="80">
        <f t="shared" si="95"/>
        <v>0</v>
      </c>
      <c r="AF133" s="80">
        <f t="shared" si="114"/>
        <v>0</v>
      </c>
      <c r="AG133" s="80">
        <f t="shared" si="115"/>
        <v>0</v>
      </c>
      <c r="AH133" s="80">
        <f t="shared" si="116"/>
        <v>0</v>
      </c>
      <c r="AI133" s="80">
        <f t="shared" si="117"/>
        <v>0</v>
      </c>
      <c r="AJ133" s="80">
        <f t="shared" si="100"/>
        <v>0</v>
      </c>
      <c r="AK133" s="80">
        <v>0</v>
      </c>
      <c r="AL133" s="80">
        <v>0</v>
      </c>
      <c r="AM133" s="80">
        <v>0</v>
      </c>
      <c r="AN133" s="80">
        <v>0</v>
      </c>
      <c r="AO133" s="37">
        <f t="shared" ref="AO133:AO194" si="121">AP133+AQ133+AR133+AS133</f>
        <v>0</v>
      </c>
      <c r="AP133" s="37">
        <v>0</v>
      </c>
      <c r="AQ133" s="37">
        <v>0</v>
      </c>
      <c r="AR133" s="37">
        <v>0</v>
      </c>
      <c r="AS133" s="37">
        <v>0</v>
      </c>
      <c r="AT133" s="37" t="s">
        <v>97</v>
      </c>
      <c r="AU133" s="37" t="s">
        <v>97</v>
      </c>
      <c r="AV133" s="37" t="s">
        <v>97</v>
      </c>
      <c r="AW133" s="37" t="s">
        <v>97</v>
      </c>
      <c r="AX133" s="37" t="s">
        <v>97</v>
      </c>
      <c r="AY133" s="37" t="s">
        <v>97</v>
      </c>
      <c r="AZ133" s="37" t="s">
        <v>97</v>
      </c>
      <c r="BA133" s="37" t="s">
        <v>97</v>
      </c>
      <c r="BB133" s="37" t="s">
        <v>97</v>
      </c>
      <c r="BC133" s="37" t="s">
        <v>97</v>
      </c>
    </row>
    <row r="134" spans="1:55" ht="27.75" customHeight="1" x14ac:dyDescent="0.25">
      <c r="A134" s="65" t="s">
        <v>56</v>
      </c>
      <c r="B134" s="26" t="s">
        <v>172</v>
      </c>
      <c r="C134" s="30" t="s">
        <v>173</v>
      </c>
      <c r="D134" s="79">
        <v>1.1140584</v>
      </c>
      <c r="E134" s="80">
        <f t="shared" si="90"/>
        <v>0</v>
      </c>
      <c r="F134" s="80">
        <f t="shared" si="91"/>
        <v>0</v>
      </c>
      <c r="G134" s="80">
        <f t="shared" si="92"/>
        <v>0</v>
      </c>
      <c r="H134" s="80">
        <f t="shared" si="93"/>
        <v>0</v>
      </c>
      <c r="I134" s="80">
        <f t="shared" si="94"/>
        <v>0</v>
      </c>
      <c r="J134" s="80">
        <f t="shared" si="99"/>
        <v>0</v>
      </c>
      <c r="K134" s="80">
        <v>0</v>
      </c>
      <c r="L134" s="80">
        <v>0</v>
      </c>
      <c r="M134" s="80">
        <v>0</v>
      </c>
      <c r="N134" s="80">
        <v>0</v>
      </c>
      <c r="O134" s="80">
        <f t="shared" si="120"/>
        <v>0</v>
      </c>
      <c r="P134" s="80">
        <v>0</v>
      </c>
      <c r="Q134" s="80">
        <v>0</v>
      </c>
      <c r="R134" s="80">
        <v>0</v>
      </c>
      <c r="S134" s="80">
        <v>0</v>
      </c>
      <c r="T134" s="37" t="s">
        <v>97</v>
      </c>
      <c r="U134" s="37" t="s">
        <v>97</v>
      </c>
      <c r="V134" s="37" t="s">
        <v>97</v>
      </c>
      <c r="W134" s="37" t="s">
        <v>97</v>
      </c>
      <c r="X134" s="37" t="s">
        <v>97</v>
      </c>
      <c r="Y134" s="37" t="s">
        <v>97</v>
      </c>
      <c r="Z134" s="37" t="s">
        <v>97</v>
      </c>
      <c r="AA134" s="37" t="s">
        <v>97</v>
      </c>
      <c r="AB134" s="37" t="s">
        <v>97</v>
      </c>
      <c r="AC134" s="37" t="s">
        <v>97</v>
      </c>
      <c r="AD134" s="80">
        <v>0.92838200000000004</v>
      </c>
      <c r="AE134" s="80">
        <f t="shared" si="95"/>
        <v>0</v>
      </c>
      <c r="AF134" s="80">
        <f t="shared" si="114"/>
        <v>0</v>
      </c>
      <c r="AG134" s="80">
        <f t="shared" si="115"/>
        <v>0</v>
      </c>
      <c r="AH134" s="80">
        <f t="shared" si="116"/>
        <v>0</v>
      </c>
      <c r="AI134" s="80">
        <f t="shared" si="117"/>
        <v>0</v>
      </c>
      <c r="AJ134" s="80">
        <f t="shared" si="100"/>
        <v>0</v>
      </c>
      <c r="AK134" s="80">
        <v>0</v>
      </c>
      <c r="AL134" s="80">
        <v>0</v>
      </c>
      <c r="AM134" s="80">
        <v>0</v>
      </c>
      <c r="AN134" s="80">
        <v>0</v>
      </c>
      <c r="AO134" s="37">
        <f t="shared" si="121"/>
        <v>0</v>
      </c>
      <c r="AP134" s="37">
        <v>0</v>
      </c>
      <c r="AQ134" s="37">
        <v>0</v>
      </c>
      <c r="AR134" s="37">
        <v>0</v>
      </c>
      <c r="AS134" s="37">
        <v>0</v>
      </c>
      <c r="AT134" s="37" t="s">
        <v>97</v>
      </c>
      <c r="AU134" s="37" t="s">
        <v>97</v>
      </c>
      <c r="AV134" s="37" t="s">
        <v>97</v>
      </c>
      <c r="AW134" s="37" t="s">
        <v>97</v>
      </c>
      <c r="AX134" s="37" t="s">
        <v>97</v>
      </c>
      <c r="AY134" s="37" t="s">
        <v>97</v>
      </c>
      <c r="AZ134" s="37" t="s">
        <v>97</v>
      </c>
      <c r="BA134" s="37" t="s">
        <v>97</v>
      </c>
      <c r="BB134" s="37" t="s">
        <v>97</v>
      </c>
      <c r="BC134" s="37" t="s">
        <v>97</v>
      </c>
    </row>
    <row r="135" spans="1:55" ht="27.75" customHeight="1" x14ac:dyDescent="0.25">
      <c r="A135" s="64" t="s">
        <v>56</v>
      </c>
      <c r="B135" s="26" t="s">
        <v>424</v>
      </c>
      <c r="C135" s="41" t="s">
        <v>425</v>
      </c>
      <c r="D135" s="79">
        <v>0</v>
      </c>
      <c r="E135" s="80">
        <f t="shared" si="90"/>
        <v>5.2257275999999998E-2</v>
      </c>
      <c r="F135" s="80">
        <f t="shared" si="91"/>
        <v>0</v>
      </c>
      <c r="G135" s="80">
        <f t="shared" si="92"/>
        <v>4.4376539999999999E-2</v>
      </c>
      <c r="H135" s="80">
        <f t="shared" si="93"/>
        <v>7.8807359999999993E-3</v>
      </c>
      <c r="I135" s="80">
        <f t="shared" si="94"/>
        <v>0</v>
      </c>
      <c r="J135" s="80">
        <f t="shared" si="99"/>
        <v>5.2257275999999998E-2</v>
      </c>
      <c r="K135" s="80">
        <v>0</v>
      </c>
      <c r="L135" s="80">
        <v>4.4376539999999999E-2</v>
      </c>
      <c r="M135" s="80">
        <v>7.8807359999999993E-3</v>
      </c>
      <c r="N135" s="80">
        <v>0</v>
      </c>
      <c r="O135" s="80">
        <f t="shared" si="120"/>
        <v>0</v>
      </c>
      <c r="P135" s="80">
        <v>0</v>
      </c>
      <c r="Q135" s="80">
        <v>0</v>
      </c>
      <c r="R135" s="80">
        <v>0</v>
      </c>
      <c r="S135" s="80">
        <v>0</v>
      </c>
      <c r="T135" s="37" t="s">
        <v>97</v>
      </c>
      <c r="U135" s="37" t="s">
        <v>97</v>
      </c>
      <c r="V135" s="37" t="s">
        <v>97</v>
      </c>
      <c r="W135" s="37" t="s">
        <v>97</v>
      </c>
      <c r="X135" s="37" t="s">
        <v>97</v>
      </c>
      <c r="Y135" s="37" t="s">
        <v>97</v>
      </c>
      <c r="Z135" s="37" t="s">
        <v>97</v>
      </c>
      <c r="AA135" s="37" t="s">
        <v>97</v>
      </c>
      <c r="AB135" s="37" t="s">
        <v>97</v>
      </c>
      <c r="AC135" s="37" t="s">
        <v>97</v>
      </c>
      <c r="AD135" s="80">
        <v>0</v>
      </c>
      <c r="AE135" s="80">
        <f t="shared" si="95"/>
        <v>4.354773E-2</v>
      </c>
      <c r="AF135" s="80">
        <f t="shared" si="114"/>
        <v>0</v>
      </c>
      <c r="AG135" s="80">
        <f t="shared" si="115"/>
        <v>3.6980449999999998E-2</v>
      </c>
      <c r="AH135" s="80">
        <f t="shared" si="116"/>
        <v>6.56728E-3</v>
      </c>
      <c r="AI135" s="80">
        <f t="shared" si="117"/>
        <v>0</v>
      </c>
      <c r="AJ135" s="80">
        <f t="shared" si="100"/>
        <v>4.354773E-2</v>
      </c>
      <c r="AK135" s="80">
        <v>0</v>
      </c>
      <c r="AL135" s="80">
        <v>3.6980449999999998E-2</v>
      </c>
      <c r="AM135" s="80">
        <v>6.56728E-3</v>
      </c>
      <c r="AN135" s="80">
        <v>0</v>
      </c>
      <c r="AO135" s="37">
        <f t="shared" si="121"/>
        <v>0</v>
      </c>
      <c r="AP135" s="37">
        <v>0</v>
      </c>
      <c r="AQ135" s="37">
        <v>0</v>
      </c>
      <c r="AR135" s="37">
        <v>0</v>
      </c>
      <c r="AS135" s="37">
        <v>0</v>
      </c>
      <c r="AT135" s="37" t="s">
        <v>97</v>
      </c>
      <c r="AU135" s="37" t="s">
        <v>97</v>
      </c>
      <c r="AV135" s="37" t="s">
        <v>97</v>
      </c>
      <c r="AW135" s="37" t="s">
        <v>97</v>
      </c>
      <c r="AX135" s="37" t="s">
        <v>97</v>
      </c>
      <c r="AY135" s="37" t="s">
        <v>97</v>
      </c>
      <c r="AZ135" s="37" t="s">
        <v>97</v>
      </c>
      <c r="BA135" s="37" t="s">
        <v>97</v>
      </c>
      <c r="BB135" s="37" t="s">
        <v>97</v>
      </c>
      <c r="BC135" s="37" t="s">
        <v>97</v>
      </c>
    </row>
    <row r="136" spans="1:55" ht="27.75" customHeight="1" x14ac:dyDescent="0.25">
      <c r="A136" s="64" t="s">
        <v>56</v>
      </c>
      <c r="B136" s="26" t="s">
        <v>426</v>
      </c>
      <c r="C136" s="41" t="s">
        <v>427</v>
      </c>
      <c r="D136" s="79">
        <v>0</v>
      </c>
      <c r="E136" s="80">
        <f t="shared" si="90"/>
        <v>5.5317768000000003E-2</v>
      </c>
      <c r="F136" s="80">
        <f t="shared" si="91"/>
        <v>0</v>
      </c>
      <c r="G136" s="80">
        <f t="shared" si="92"/>
        <v>3.3039527999999999E-2</v>
      </c>
      <c r="H136" s="80">
        <f t="shared" si="93"/>
        <v>2.2278240000000001E-2</v>
      </c>
      <c r="I136" s="80">
        <f t="shared" si="94"/>
        <v>0</v>
      </c>
      <c r="J136" s="80">
        <f t="shared" si="99"/>
        <v>5.5317768000000003E-2</v>
      </c>
      <c r="K136" s="80">
        <v>0</v>
      </c>
      <c r="L136" s="80">
        <v>3.3039527999999999E-2</v>
      </c>
      <c r="M136" s="80">
        <v>2.2278240000000001E-2</v>
      </c>
      <c r="N136" s="80">
        <v>0</v>
      </c>
      <c r="O136" s="80">
        <f t="shared" si="120"/>
        <v>0</v>
      </c>
      <c r="P136" s="80">
        <v>0</v>
      </c>
      <c r="Q136" s="80">
        <v>0</v>
      </c>
      <c r="R136" s="80">
        <v>0</v>
      </c>
      <c r="S136" s="80">
        <v>0</v>
      </c>
      <c r="T136" s="37" t="s">
        <v>97</v>
      </c>
      <c r="U136" s="37" t="s">
        <v>97</v>
      </c>
      <c r="V136" s="37" t="s">
        <v>97</v>
      </c>
      <c r="W136" s="37" t="s">
        <v>97</v>
      </c>
      <c r="X136" s="37" t="s">
        <v>97</v>
      </c>
      <c r="Y136" s="37" t="s">
        <v>97</v>
      </c>
      <c r="Z136" s="37" t="s">
        <v>97</v>
      </c>
      <c r="AA136" s="37" t="s">
        <v>97</v>
      </c>
      <c r="AB136" s="37" t="s">
        <v>97</v>
      </c>
      <c r="AC136" s="37" t="s">
        <v>97</v>
      </c>
      <c r="AD136" s="80">
        <v>0</v>
      </c>
      <c r="AE136" s="80">
        <f t="shared" si="95"/>
        <v>4.6098139999999996E-2</v>
      </c>
      <c r="AF136" s="80">
        <f t="shared" si="114"/>
        <v>0</v>
      </c>
      <c r="AG136" s="80">
        <f t="shared" si="115"/>
        <v>2.7532939999999999E-2</v>
      </c>
      <c r="AH136" s="80">
        <f t="shared" si="116"/>
        <v>1.85652E-2</v>
      </c>
      <c r="AI136" s="80">
        <f t="shared" si="117"/>
        <v>0</v>
      </c>
      <c r="AJ136" s="80">
        <f t="shared" si="100"/>
        <v>4.6098139999999996E-2</v>
      </c>
      <c r="AK136" s="80">
        <v>0</v>
      </c>
      <c r="AL136" s="80">
        <v>2.7532939999999999E-2</v>
      </c>
      <c r="AM136" s="80">
        <v>1.85652E-2</v>
      </c>
      <c r="AN136" s="80">
        <v>0</v>
      </c>
      <c r="AO136" s="37">
        <f t="shared" si="121"/>
        <v>0</v>
      </c>
      <c r="AP136" s="37">
        <v>0</v>
      </c>
      <c r="AQ136" s="37">
        <v>0</v>
      </c>
      <c r="AR136" s="37">
        <v>0</v>
      </c>
      <c r="AS136" s="37">
        <v>0</v>
      </c>
      <c r="AT136" s="37" t="s">
        <v>97</v>
      </c>
      <c r="AU136" s="37" t="s">
        <v>97</v>
      </c>
      <c r="AV136" s="37" t="s">
        <v>97</v>
      </c>
      <c r="AW136" s="37" t="s">
        <v>97</v>
      </c>
      <c r="AX136" s="37" t="s">
        <v>97</v>
      </c>
      <c r="AY136" s="37" t="s">
        <v>97</v>
      </c>
      <c r="AZ136" s="37" t="s">
        <v>97</v>
      </c>
      <c r="BA136" s="37" t="s">
        <v>97</v>
      </c>
      <c r="BB136" s="37" t="s">
        <v>97</v>
      </c>
      <c r="BC136" s="37" t="s">
        <v>97</v>
      </c>
    </row>
    <row r="137" spans="1:55" ht="27.75" customHeight="1" x14ac:dyDescent="0.25">
      <c r="A137" s="64" t="s">
        <v>56</v>
      </c>
      <c r="B137" s="26" t="s">
        <v>428</v>
      </c>
      <c r="C137" s="41" t="s">
        <v>429</v>
      </c>
      <c r="D137" s="79">
        <v>0</v>
      </c>
      <c r="E137" s="80">
        <f t="shared" si="90"/>
        <v>7.0376064000000002E-2</v>
      </c>
      <c r="F137" s="80">
        <f t="shared" si="91"/>
        <v>0</v>
      </c>
      <c r="G137" s="80">
        <f t="shared" si="92"/>
        <v>6.3325800000000002E-2</v>
      </c>
      <c r="H137" s="80">
        <f t="shared" si="93"/>
        <v>7.0502640000000005E-3</v>
      </c>
      <c r="I137" s="80">
        <f t="shared" si="94"/>
        <v>0</v>
      </c>
      <c r="J137" s="80">
        <f t="shared" si="99"/>
        <v>7.0376064000000002E-2</v>
      </c>
      <c r="K137" s="80">
        <v>0</v>
      </c>
      <c r="L137" s="80">
        <v>6.3325800000000002E-2</v>
      </c>
      <c r="M137" s="80">
        <v>7.0502640000000005E-3</v>
      </c>
      <c r="N137" s="80">
        <v>0</v>
      </c>
      <c r="O137" s="80">
        <f t="shared" si="120"/>
        <v>0</v>
      </c>
      <c r="P137" s="80">
        <v>0</v>
      </c>
      <c r="Q137" s="80">
        <v>0</v>
      </c>
      <c r="R137" s="80">
        <v>0</v>
      </c>
      <c r="S137" s="80">
        <v>0</v>
      </c>
      <c r="T137" s="37" t="s">
        <v>97</v>
      </c>
      <c r="U137" s="37" t="s">
        <v>97</v>
      </c>
      <c r="V137" s="37" t="s">
        <v>97</v>
      </c>
      <c r="W137" s="37" t="s">
        <v>97</v>
      </c>
      <c r="X137" s="37" t="s">
        <v>97</v>
      </c>
      <c r="Y137" s="37" t="s">
        <v>97</v>
      </c>
      <c r="Z137" s="37" t="s">
        <v>97</v>
      </c>
      <c r="AA137" s="37" t="s">
        <v>97</v>
      </c>
      <c r="AB137" s="37" t="s">
        <v>97</v>
      </c>
      <c r="AC137" s="37" t="s">
        <v>97</v>
      </c>
      <c r="AD137" s="80">
        <v>0</v>
      </c>
      <c r="AE137" s="80">
        <f t="shared" si="95"/>
        <v>5.8646720000000006E-2</v>
      </c>
      <c r="AF137" s="80">
        <f t="shared" si="114"/>
        <v>0</v>
      </c>
      <c r="AG137" s="80">
        <f t="shared" si="115"/>
        <v>5.2771500000000006E-2</v>
      </c>
      <c r="AH137" s="80">
        <f t="shared" si="116"/>
        <v>5.8752200000000004E-3</v>
      </c>
      <c r="AI137" s="80">
        <f t="shared" si="117"/>
        <v>0</v>
      </c>
      <c r="AJ137" s="80">
        <f t="shared" si="100"/>
        <v>5.8646720000000006E-2</v>
      </c>
      <c r="AK137" s="80">
        <v>0</v>
      </c>
      <c r="AL137" s="80">
        <v>5.2771500000000006E-2</v>
      </c>
      <c r="AM137" s="80">
        <v>5.8752200000000004E-3</v>
      </c>
      <c r="AN137" s="80">
        <v>0</v>
      </c>
      <c r="AO137" s="37">
        <f t="shared" si="121"/>
        <v>0</v>
      </c>
      <c r="AP137" s="37">
        <v>0</v>
      </c>
      <c r="AQ137" s="37">
        <v>0</v>
      </c>
      <c r="AR137" s="37">
        <v>0</v>
      </c>
      <c r="AS137" s="37">
        <v>0</v>
      </c>
      <c r="AT137" s="37" t="s">
        <v>97</v>
      </c>
      <c r="AU137" s="37" t="s">
        <v>97</v>
      </c>
      <c r="AV137" s="37" t="s">
        <v>97</v>
      </c>
      <c r="AW137" s="37" t="s">
        <v>97</v>
      </c>
      <c r="AX137" s="37" t="s">
        <v>97</v>
      </c>
      <c r="AY137" s="37" t="s">
        <v>97</v>
      </c>
      <c r="AZ137" s="37" t="s">
        <v>97</v>
      </c>
      <c r="BA137" s="37" t="s">
        <v>97</v>
      </c>
      <c r="BB137" s="37" t="s">
        <v>97</v>
      </c>
      <c r="BC137" s="37" t="s">
        <v>97</v>
      </c>
    </row>
    <row r="138" spans="1:55" ht="27.75" customHeight="1" x14ac:dyDescent="0.25">
      <c r="A138" s="64" t="s">
        <v>56</v>
      </c>
      <c r="B138" s="26" t="s">
        <v>430</v>
      </c>
      <c r="C138" s="41" t="s">
        <v>431</v>
      </c>
      <c r="D138" s="79">
        <v>0</v>
      </c>
      <c r="E138" s="80">
        <f t="shared" si="90"/>
        <v>9.9619883999999992E-2</v>
      </c>
      <c r="F138" s="80">
        <f t="shared" si="91"/>
        <v>0</v>
      </c>
      <c r="G138" s="80">
        <f t="shared" si="92"/>
        <v>9.380543999999999E-2</v>
      </c>
      <c r="H138" s="80">
        <f t="shared" si="93"/>
        <v>5.8144440000000002E-3</v>
      </c>
      <c r="I138" s="80">
        <f t="shared" si="94"/>
        <v>0</v>
      </c>
      <c r="J138" s="80">
        <f t="shared" si="99"/>
        <v>5.5021415999999997E-2</v>
      </c>
      <c r="K138" s="80">
        <v>0</v>
      </c>
      <c r="L138" s="80">
        <v>5.1826619999999997E-2</v>
      </c>
      <c r="M138" s="80">
        <v>3.1947959999999997E-3</v>
      </c>
      <c r="N138" s="80">
        <v>0</v>
      </c>
      <c r="O138" s="80">
        <f t="shared" si="120"/>
        <v>4.4598467999999995E-2</v>
      </c>
      <c r="P138" s="80">
        <v>0</v>
      </c>
      <c r="Q138" s="80">
        <v>4.1978819999999993E-2</v>
      </c>
      <c r="R138" s="80">
        <v>2.619648E-3</v>
      </c>
      <c r="S138" s="80">
        <v>0</v>
      </c>
      <c r="T138" s="37" t="s">
        <v>97</v>
      </c>
      <c r="U138" s="37" t="s">
        <v>97</v>
      </c>
      <c r="V138" s="37" t="s">
        <v>97</v>
      </c>
      <c r="W138" s="37" t="s">
        <v>97</v>
      </c>
      <c r="X138" s="37" t="s">
        <v>97</v>
      </c>
      <c r="Y138" s="37" t="s">
        <v>97</v>
      </c>
      <c r="Z138" s="37" t="s">
        <v>97</v>
      </c>
      <c r="AA138" s="37" t="s">
        <v>97</v>
      </c>
      <c r="AB138" s="37" t="s">
        <v>97</v>
      </c>
      <c r="AC138" s="37" t="s">
        <v>97</v>
      </c>
      <c r="AD138" s="80">
        <v>0</v>
      </c>
      <c r="AE138" s="80">
        <f t="shared" si="95"/>
        <v>8.3016569999999984E-2</v>
      </c>
      <c r="AF138" s="80">
        <f t="shared" si="114"/>
        <v>0</v>
      </c>
      <c r="AG138" s="80">
        <f t="shared" si="115"/>
        <v>7.8171199999999996E-2</v>
      </c>
      <c r="AH138" s="80">
        <f t="shared" si="116"/>
        <v>4.8453699999999999E-3</v>
      </c>
      <c r="AI138" s="80">
        <f t="shared" si="117"/>
        <v>0</v>
      </c>
      <c r="AJ138" s="80">
        <f t="shared" si="100"/>
        <v>4.5851179999999998E-2</v>
      </c>
      <c r="AK138" s="80">
        <v>0</v>
      </c>
      <c r="AL138" s="80">
        <v>4.3188850000000001E-2</v>
      </c>
      <c r="AM138" s="80">
        <v>2.6623300000000001E-3</v>
      </c>
      <c r="AN138" s="80">
        <v>0</v>
      </c>
      <c r="AO138" s="37">
        <f t="shared" si="121"/>
        <v>3.7165389999999993E-2</v>
      </c>
      <c r="AP138" s="37">
        <v>0</v>
      </c>
      <c r="AQ138" s="37">
        <v>3.4982349999999995E-2</v>
      </c>
      <c r="AR138" s="37">
        <v>2.1830400000000002E-3</v>
      </c>
      <c r="AS138" s="37">
        <v>0</v>
      </c>
      <c r="AT138" s="37" t="s">
        <v>97</v>
      </c>
      <c r="AU138" s="37" t="s">
        <v>97</v>
      </c>
      <c r="AV138" s="37" t="s">
        <v>97</v>
      </c>
      <c r="AW138" s="37" t="s">
        <v>97</v>
      </c>
      <c r="AX138" s="37" t="s">
        <v>97</v>
      </c>
      <c r="AY138" s="37" t="s">
        <v>97</v>
      </c>
      <c r="AZ138" s="37" t="s">
        <v>97</v>
      </c>
      <c r="BA138" s="37" t="s">
        <v>97</v>
      </c>
      <c r="BB138" s="37" t="s">
        <v>97</v>
      </c>
      <c r="BC138" s="37" t="s">
        <v>97</v>
      </c>
    </row>
    <row r="139" spans="1:55" ht="27.75" customHeight="1" x14ac:dyDescent="0.25">
      <c r="A139" s="64" t="s">
        <v>56</v>
      </c>
      <c r="B139" s="26" t="s">
        <v>432</v>
      </c>
      <c r="C139" s="41" t="s">
        <v>433</v>
      </c>
      <c r="D139" s="79">
        <v>0</v>
      </c>
      <c r="E139" s="80">
        <f t="shared" si="90"/>
        <v>7.3959131999999997E-2</v>
      </c>
      <c r="F139" s="80">
        <f t="shared" si="91"/>
        <v>0</v>
      </c>
      <c r="G139" s="80">
        <f t="shared" si="92"/>
        <v>6.0572543999999992E-2</v>
      </c>
      <c r="H139" s="80">
        <f t="shared" si="93"/>
        <v>1.3386588E-2</v>
      </c>
      <c r="I139" s="80">
        <f t="shared" si="94"/>
        <v>0</v>
      </c>
      <c r="J139" s="80">
        <f t="shared" si="99"/>
        <v>7.3959131999999997E-2</v>
      </c>
      <c r="K139" s="80">
        <v>0</v>
      </c>
      <c r="L139" s="80">
        <v>6.0572543999999992E-2</v>
      </c>
      <c r="M139" s="80">
        <v>1.3386588E-2</v>
      </c>
      <c r="N139" s="80">
        <v>0</v>
      </c>
      <c r="O139" s="80">
        <f t="shared" si="120"/>
        <v>0</v>
      </c>
      <c r="P139" s="80">
        <v>0</v>
      </c>
      <c r="Q139" s="80">
        <v>0</v>
      </c>
      <c r="R139" s="80">
        <v>0</v>
      </c>
      <c r="S139" s="80">
        <v>0</v>
      </c>
      <c r="T139" s="37" t="s">
        <v>97</v>
      </c>
      <c r="U139" s="37" t="s">
        <v>97</v>
      </c>
      <c r="V139" s="37" t="s">
        <v>97</v>
      </c>
      <c r="W139" s="37" t="s">
        <v>97</v>
      </c>
      <c r="X139" s="37" t="s">
        <v>97</v>
      </c>
      <c r="Y139" s="37" t="s">
        <v>97</v>
      </c>
      <c r="Z139" s="37" t="s">
        <v>97</v>
      </c>
      <c r="AA139" s="37" t="s">
        <v>97</v>
      </c>
      <c r="AB139" s="37" t="s">
        <v>97</v>
      </c>
      <c r="AC139" s="37" t="s">
        <v>97</v>
      </c>
      <c r="AD139" s="80">
        <v>0</v>
      </c>
      <c r="AE139" s="80">
        <f t="shared" si="95"/>
        <v>6.1632610000000004E-2</v>
      </c>
      <c r="AF139" s="80">
        <f t="shared" si="114"/>
        <v>0</v>
      </c>
      <c r="AG139" s="80">
        <f t="shared" si="115"/>
        <v>5.047712E-2</v>
      </c>
      <c r="AH139" s="80">
        <f t="shared" si="116"/>
        <v>1.1155490000000001E-2</v>
      </c>
      <c r="AI139" s="80">
        <f t="shared" si="117"/>
        <v>0</v>
      </c>
      <c r="AJ139" s="80">
        <f t="shared" si="100"/>
        <v>6.1632610000000004E-2</v>
      </c>
      <c r="AK139" s="80">
        <v>0</v>
      </c>
      <c r="AL139" s="80">
        <v>5.047712E-2</v>
      </c>
      <c r="AM139" s="80">
        <v>1.1155490000000001E-2</v>
      </c>
      <c r="AN139" s="80">
        <v>0</v>
      </c>
      <c r="AO139" s="37">
        <f t="shared" si="121"/>
        <v>0</v>
      </c>
      <c r="AP139" s="37">
        <v>0</v>
      </c>
      <c r="AQ139" s="37">
        <v>0</v>
      </c>
      <c r="AR139" s="37">
        <v>0</v>
      </c>
      <c r="AS139" s="37">
        <v>0</v>
      </c>
      <c r="AT139" s="37" t="s">
        <v>97</v>
      </c>
      <c r="AU139" s="37" t="s">
        <v>97</v>
      </c>
      <c r="AV139" s="37" t="s">
        <v>97</v>
      </c>
      <c r="AW139" s="37" t="s">
        <v>97</v>
      </c>
      <c r="AX139" s="37" t="s">
        <v>97</v>
      </c>
      <c r="AY139" s="37" t="s">
        <v>97</v>
      </c>
      <c r="AZ139" s="37" t="s">
        <v>97</v>
      </c>
      <c r="BA139" s="37" t="s">
        <v>97</v>
      </c>
      <c r="BB139" s="37" t="s">
        <v>97</v>
      </c>
      <c r="BC139" s="37" t="s">
        <v>97</v>
      </c>
    </row>
    <row r="140" spans="1:55" ht="27.75" customHeight="1" x14ac:dyDescent="0.25">
      <c r="A140" s="64" t="s">
        <v>56</v>
      </c>
      <c r="B140" s="26" t="s">
        <v>434</v>
      </c>
      <c r="C140" s="41" t="s">
        <v>435</v>
      </c>
      <c r="D140" s="79">
        <v>0</v>
      </c>
      <c r="E140" s="80">
        <f t="shared" si="90"/>
        <v>9.2915591999999991E-2</v>
      </c>
      <c r="F140" s="80">
        <f t="shared" si="91"/>
        <v>0</v>
      </c>
      <c r="G140" s="80">
        <f t="shared" si="92"/>
        <v>9.2915591999999991E-2</v>
      </c>
      <c r="H140" s="80">
        <f t="shared" si="93"/>
        <v>0</v>
      </c>
      <c r="I140" s="80">
        <f t="shared" si="94"/>
        <v>0</v>
      </c>
      <c r="J140" s="80">
        <f t="shared" si="99"/>
        <v>9.2915591999999991E-2</v>
      </c>
      <c r="K140" s="80">
        <v>0</v>
      </c>
      <c r="L140" s="80">
        <v>9.2915591999999991E-2</v>
      </c>
      <c r="M140" s="80">
        <v>0</v>
      </c>
      <c r="N140" s="80">
        <v>0</v>
      </c>
      <c r="O140" s="80">
        <f t="shared" si="120"/>
        <v>0</v>
      </c>
      <c r="P140" s="80">
        <v>0</v>
      </c>
      <c r="Q140" s="80">
        <v>0</v>
      </c>
      <c r="R140" s="80">
        <v>0</v>
      </c>
      <c r="S140" s="80">
        <v>0</v>
      </c>
      <c r="T140" s="37" t="s">
        <v>97</v>
      </c>
      <c r="U140" s="37" t="s">
        <v>97</v>
      </c>
      <c r="V140" s="37" t="s">
        <v>97</v>
      </c>
      <c r="W140" s="37" t="s">
        <v>97</v>
      </c>
      <c r="X140" s="37" t="s">
        <v>97</v>
      </c>
      <c r="Y140" s="37" t="s">
        <v>97</v>
      </c>
      <c r="Z140" s="37" t="s">
        <v>97</v>
      </c>
      <c r="AA140" s="37" t="s">
        <v>97</v>
      </c>
      <c r="AB140" s="37" t="s">
        <v>97</v>
      </c>
      <c r="AC140" s="37" t="s">
        <v>97</v>
      </c>
      <c r="AD140" s="80">
        <v>0</v>
      </c>
      <c r="AE140" s="80">
        <f t="shared" si="95"/>
        <v>0</v>
      </c>
      <c r="AF140" s="80">
        <f t="shared" si="114"/>
        <v>0</v>
      </c>
      <c r="AG140" s="80">
        <f t="shared" si="115"/>
        <v>0</v>
      </c>
      <c r="AH140" s="80">
        <f t="shared" si="116"/>
        <v>0</v>
      </c>
      <c r="AI140" s="80">
        <f t="shared" si="117"/>
        <v>0</v>
      </c>
      <c r="AJ140" s="80">
        <f t="shared" si="100"/>
        <v>0</v>
      </c>
      <c r="AK140" s="80">
        <v>0</v>
      </c>
      <c r="AL140" s="80">
        <v>0</v>
      </c>
      <c r="AM140" s="80">
        <v>0</v>
      </c>
      <c r="AN140" s="80">
        <v>0</v>
      </c>
      <c r="AO140" s="37">
        <f t="shared" si="121"/>
        <v>0</v>
      </c>
      <c r="AP140" s="37">
        <v>0</v>
      </c>
      <c r="AQ140" s="37">
        <v>0</v>
      </c>
      <c r="AR140" s="37">
        <v>0</v>
      </c>
      <c r="AS140" s="37">
        <v>0</v>
      </c>
      <c r="AT140" s="37" t="s">
        <v>97</v>
      </c>
      <c r="AU140" s="37" t="s">
        <v>97</v>
      </c>
      <c r="AV140" s="37" t="s">
        <v>97</v>
      </c>
      <c r="AW140" s="37" t="s">
        <v>97</v>
      </c>
      <c r="AX140" s="37" t="s">
        <v>97</v>
      </c>
      <c r="AY140" s="37" t="s">
        <v>97</v>
      </c>
      <c r="AZ140" s="37" t="s">
        <v>97</v>
      </c>
      <c r="BA140" s="37" t="s">
        <v>97</v>
      </c>
      <c r="BB140" s="37" t="s">
        <v>97</v>
      </c>
      <c r="BC140" s="37" t="s">
        <v>97</v>
      </c>
    </row>
    <row r="141" spans="1:55" ht="27.75" customHeight="1" x14ac:dyDescent="0.25">
      <c r="A141" s="64" t="s">
        <v>56</v>
      </c>
      <c r="B141" s="26" t="s">
        <v>436</v>
      </c>
      <c r="C141" s="41" t="s">
        <v>437</v>
      </c>
      <c r="D141" s="79">
        <v>0</v>
      </c>
      <c r="E141" s="80">
        <f t="shared" si="90"/>
        <v>6.9647712000000001E-2</v>
      </c>
      <c r="F141" s="80">
        <f t="shared" si="91"/>
        <v>0</v>
      </c>
      <c r="G141" s="80">
        <f t="shared" si="92"/>
        <v>5.7009371999999996E-2</v>
      </c>
      <c r="H141" s="80">
        <f t="shared" si="93"/>
        <v>1.263834E-2</v>
      </c>
      <c r="I141" s="80">
        <f t="shared" si="94"/>
        <v>0</v>
      </c>
      <c r="J141" s="80">
        <f t="shared" si="99"/>
        <v>6.9647712000000001E-2</v>
      </c>
      <c r="K141" s="80">
        <v>0</v>
      </c>
      <c r="L141" s="80">
        <v>5.7009371999999996E-2</v>
      </c>
      <c r="M141" s="80">
        <v>1.263834E-2</v>
      </c>
      <c r="N141" s="80">
        <v>0</v>
      </c>
      <c r="O141" s="80">
        <f t="shared" si="120"/>
        <v>0</v>
      </c>
      <c r="P141" s="80">
        <v>0</v>
      </c>
      <c r="Q141" s="80">
        <v>0</v>
      </c>
      <c r="R141" s="80">
        <v>0</v>
      </c>
      <c r="S141" s="80">
        <v>0</v>
      </c>
      <c r="T141" s="37" t="s">
        <v>97</v>
      </c>
      <c r="U141" s="37" t="s">
        <v>97</v>
      </c>
      <c r="V141" s="37" t="s">
        <v>97</v>
      </c>
      <c r="W141" s="37" t="s">
        <v>97</v>
      </c>
      <c r="X141" s="37" t="s">
        <v>97</v>
      </c>
      <c r="Y141" s="37" t="s">
        <v>97</v>
      </c>
      <c r="Z141" s="37" t="s">
        <v>97</v>
      </c>
      <c r="AA141" s="37" t="s">
        <v>97</v>
      </c>
      <c r="AB141" s="37" t="s">
        <v>97</v>
      </c>
      <c r="AC141" s="37" t="s">
        <v>97</v>
      </c>
      <c r="AD141" s="80">
        <v>0</v>
      </c>
      <c r="AE141" s="80">
        <f t="shared" si="95"/>
        <v>5.8039759999999996E-2</v>
      </c>
      <c r="AF141" s="80">
        <f t="shared" si="114"/>
        <v>0</v>
      </c>
      <c r="AG141" s="80">
        <f t="shared" si="115"/>
        <v>4.7507809999999998E-2</v>
      </c>
      <c r="AH141" s="80">
        <f t="shared" si="116"/>
        <v>1.053195E-2</v>
      </c>
      <c r="AI141" s="80">
        <f t="shared" si="117"/>
        <v>0</v>
      </c>
      <c r="AJ141" s="80">
        <f t="shared" si="100"/>
        <v>5.8039759999999996E-2</v>
      </c>
      <c r="AK141" s="80">
        <v>0</v>
      </c>
      <c r="AL141" s="80">
        <v>4.7507809999999998E-2</v>
      </c>
      <c r="AM141" s="80">
        <v>1.053195E-2</v>
      </c>
      <c r="AN141" s="80">
        <v>0</v>
      </c>
      <c r="AO141" s="37">
        <f t="shared" si="121"/>
        <v>0</v>
      </c>
      <c r="AP141" s="37">
        <v>0</v>
      </c>
      <c r="AQ141" s="37">
        <v>0</v>
      </c>
      <c r="AR141" s="37">
        <v>0</v>
      </c>
      <c r="AS141" s="37">
        <v>0</v>
      </c>
      <c r="AT141" s="37" t="s">
        <v>97</v>
      </c>
      <c r="AU141" s="37" t="s">
        <v>97</v>
      </c>
      <c r="AV141" s="37" t="s">
        <v>97</v>
      </c>
      <c r="AW141" s="37" t="s">
        <v>97</v>
      </c>
      <c r="AX141" s="37" t="s">
        <v>97</v>
      </c>
      <c r="AY141" s="37" t="s">
        <v>97</v>
      </c>
      <c r="AZ141" s="37" t="s">
        <v>97</v>
      </c>
      <c r="BA141" s="37" t="s">
        <v>97</v>
      </c>
      <c r="BB141" s="37" t="s">
        <v>97</v>
      </c>
      <c r="BC141" s="37" t="s">
        <v>97</v>
      </c>
    </row>
    <row r="142" spans="1:55" ht="27.75" customHeight="1" x14ac:dyDescent="0.25">
      <c r="A142" s="64" t="s">
        <v>56</v>
      </c>
      <c r="B142" s="26" t="s">
        <v>438</v>
      </c>
      <c r="C142" s="41" t="s">
        <v>439</v>
      </c>
      <c r="D142" s="79">
        <v>0</v>
      </c>
      <c r="E142" s="80">
        <f t="shared" si="90"/>
        <v>7.5607439999999998E-2</v>
      </c>
      <c r="F142" s="80">
        <f t="shared" si="91"/>
        <v>0</v>
      </c>
      <c r="G142" s="80">
        <f t="shared" si="92"/>
        <v>3.4011263999999999E-2</v>
      </c>
      <c r="H142" s="80">
        <f t="shared" si="93"/>
        <v>4.1596175999999999E-2</v>
      </c>
      <c r="I142" s="80">
        <f t="shared" si="94"/>
        <v>0</v>
      </c>
      <c r="J142" s="80">
        <f t="shared" si="99"/>
        <v>7.5607439999999998E-2</v>
      </c>
      <c r="K142" s="80">
        <v>0</v>
      </c>
      <c r="L142" s="80">
        <v>3.4011263999999999E-2</v>
      </c>
      <c r="M142" s="80">
        <v>4.1596175999999999E-2</v>
      </c>
      <c r="N142" s="80">
        <v>0</v>
      </c>
      <c r="O142" s="80">
        <f t="shared" si="120"/>
        <v>0</v>
      </c>
      <c r="P142" s="80">
        <v>0</v>
      </c>
      <c r="Q142" s="80">
        <v>0</v>
      </c>
      <c r="R142" s="80">
        <v>0</v>
      </c>
      <c r="S142" s="80">
        <v>0</v>
      </c>
      <c r="T142" s="37" t="s">
        <v>97</v>
      </c>
      <c r="U142" s="37" t="s">
        <v>97</v>
      </c>
      <c r="V142" s="37" t="s">
        <v>97</v>
      </c>
      <c r="W142" s="37" t="s">
        <v>97</v>
      </c>
      <c r="X142" s="37" t="s">
        <v>97</v>
      </c>
      <c r="Y142" s="37" t="s">
        <v>97</v>
      </c>
      <c r="Z142" s="37" t="s">
        <v>97</v>
      </c>
      <c r="AA142" s="37" t="s">
        <v>97</v>
      </c>
      <c r="AB142" s="37" t="s">
        <v>97</v>
      </c>
      <c r="AC142" s="37" t="s">
        <v>97</v>
      </c>
      <c r="AD142" s="80">
        <v>0</v>
      </c>
      <c r="AE142" s="80">
        <f t="shared" si="95"/>
        <v>6.3006199999999998E-2</v>
      </c>
      <c r="AF142" s="80">
        <f t="shared" si="114"/>
        <v>0</v>
      </c>
      <c r="AG142" s="80">
        <f t="shared" si="115"/>
        <v>2.8342719999999998E-2</v>
      </c>
      <c r="AH142" s="80">
        <f t="shared" si="116"/>
        <v>3.4663479999999997E-2</v>
      </c>
      <c r="AI142" s="80">
        <f t="shared" si="117"/>
        <v>0</v>
      </c>
      <c r="AJ142" s="80">
        <f t="shared" si="100"/>
        <v>6.3006199999999998E-2</v>
      </c>
      <c r="AK142" s="80">
        <v>0</v>
      </c>
      <c r="AL142" s="80">
        <v>2.8342719999999998E-2</v>
      </c>
      <c r="AM142" s="80">
        <v>3.4663479999999997E-2</v>
      </c>
      <c r="AN142" s="80">
        <v>0</v>
      </c>
      <c r="AO142" s="37">
        <f t="shared" si="121"/>
        <v>0</v>
      </c>
      <c r="AP142" s="37">
        <v>0</v>
      </c>
      <c r="AQ142" s="37">
        <v>0</v>
      </c>
      <c r="AR142" s="37">
        <v>0</v>
      </c>
      <c r="AS142" s="37">
        <v>0</v>
      </c>
      <c r="AT142" s="37" t="s">
        <v>97</v>
      </c>
      <c r="AU142" s="37" t="s">
        <v>97</v>
      </c>
      <c r="AV142" s="37" t="s">
        <v>97</v>
      </c>
      <c r="AW142" s="37" t="s">
        <v>97</v>
      </c>
      <c r="AX142" s="37" t="s">
        <v>97</v>
      </c>
      <c r="AY142" s="37" t="s">
        <v>97</v>
      </c>
      <c r="AZ142" s="37" t="s">
        <v>97</v>
      </c>
      <c r="BA142" s="37" t="s">
        <v>97</v>
      </c>
      <c r="BB142" s="37" t="s">
        <v>97</v>
      </c>
      <c r="BC142" s="37" t="s">
        <v>97</v>
      </c>
    </row>
    <row r="143" spans="1:55" ht="27.75" customHeight="1" x14ac:dyDescent="0.25">
      <c r="A143" s="64" t="s">
        <v>56</v>
      </c>
      <c r="B143" s="26" t="s">
        <v>440</v>
      </c>
      <c r="C143" s="41" t="s">
        <v>441</v>
      </c>
      <c r="D143" s="79">
        <v>0</v>
      </c>
      <c r="E143" s="80">
        <f t="shared" si="90"/>
        <v>3.3876167999999998E-2</v>
      </c>
      <c r="F143" s="80">
        <f t="shared" si="91"/>
        <v>0</v>
      </c>
      <c r="G143" s="80">
        <f t="shared" si="92"/>
        <v>3.0286259999999999E-2</v>
      </c>
      <c r="H143" s="80">
        <f t="shared" si="93"/>
        <v>3.5899079999999997E-3</v>
      </c>
      <c r="I143" s="80">
        <f t="shared" si="94"/>
        <v>0</v>
      </c>
      <c r="J143" s="80">
        <f t="shared" si="99"/>
        <v>3.3876167999999998E-2</v>
      </c>
      <c r="K143" s="80">
        <v>0</v>
      </c>
      <c r="L143" s="80">
        <v>3.0286259999999999E-2</v>
      </c>
      <c r="M143" s="80">
        <v>3.5899079999999997E-3</v>
      </c>
      <c r="N143" s="80">
        <v>0</v>
      </c>
      <c r="O143" s="80">
        <f t="shared" si="120"/>
        <v>0</v>
      </c>
      <c r="P143" s="80">
        <v>0</v>
      </c>
      <c r="Q143" s="80">
        <v>0</v>
      </c>
      <c r="R143" s="80">
        <v>0</v>
      </c>
      <c r="S143" s="80">
        <v>0</v>
      </c>
      <c r="T143" s="37" t="s">
        <v>97</v>
      </c>
      <c r="U143" s="37" t="s">
        <v>97</v>
      </c>
      <c r="V143" s="37" t="s">
        <v>97</v>
      </c>
      <c r="W143" s="37" t="s">
        <v>97</v>
      </c>
      <c r="X143" s="37" t="s">
        <v>97</v>
      </c>
      <c r="Y143" s="37" t="s">
        <v>97</v>
      </c>
      <c r="Z143" s="37" t="s">
        <v>97</v>
      </c>
      <c r="AA143" s="37" t="s">
        <v>97</v>
      </c>
      <c r="AB143" s="37" t="s">
        <v>97</v>
      </c>
      <c r="AC143" s="37" t="s">
        <v>97</v>
      </c>
      <c r="AD143" s="80">
        <v>0</v>
      </c>
      <c r="AE143" s="80">
        <f t="shared" si="95"/>
        <v>2.8230139999999997E-2</v>
      </c>
      <c r="AF143" s="80">
        <f t="shared" si="114"/>
        <v>0</v>
      </c>
      <c r="AG143" s="80">
        <f t="shared" si="115"/>
        <v>2.5238549999999998E-2</v>
      </c>
      <c r="AH143" s="80">
        <f t="shared" si="116"/>
        <v>2.9915900000000001E-3</v>
      </c>
      <c r="AI143" s="80">
        <f t="shared" si="117"/>
        <v>0</v>
      </c>
      <c r="AJ143" s="80">
        <f t="shared" si="100"/>
        <v>2.8230139999999997E-2</v>
      </c>
      <c r="AK143" s="80">
        <v>0</v>
      </c>
      <c r="AL143" s="80">
        <v>2.5238549999999998E-2</v>
      </c>
      <c r="AM143" s="80">
        <v>2.9915900000000001E-3</v>
      </c>
      <c r="AN143" s="80">
        <v>0</v>
      </c>
      <c r="AO143" s="37">
        <f t="shared" si="121"/>
        <v>0</v>
      </c>
      <c r="AP143" s="37">
        <v>0</v>
      </c>
      <c r="AQ143" s="37">
        <v>0</v>
      </c>
      <c r="AR143" s="37">
        <v>0</v>
      </c>
      <c r="AS143" s="37">
        <v>0</v>
      </c>
      <c r="AT143" s="37" t="s">
        <v>97</v>
      </c>
      <c r="AU143" s="37" t="s">
        <v>97</v>
      </c>
      <c r="AV143" s="37" t="s">
        <v>97</v>
      </c>
      <c r="AW143" s="37" t="s">
        <v>97</v>
      </c>
      <c r="AX143" s="37" t="s">
        <v>97</v>
      </c>
      <c r="AY143" s="37" t="s">
        <v>97</v>
      </c>
      <c r="AZ143" s="37" t="s">
        <v>97</v>
      </c>
      <c r="BA143" s="37" t="s">
        <v>97</v>
      </c>
      <c r="BB143" s="37" t="s">
        <v>97</v>
      </c>
      <c r="BC143" s="37" t="s">
        <v>97</v>
      </c>
    </row>
    <row r="144" spans="1:55" ht="27.75" customHeight="1" x14ac:dyDescent="0.25">
      <c r="A144" s="64" t="s">
        <v>56</v>
      </c>
      <c r="B144" s="26" t="s">
        <v>442</v>
      </c>
      <c r="C144" s="41" t="s">
        <v>443</v>
      </c>
      <c r="D144" s="79">
        <v>0</v>
      </c>
      <c r="E144" s="80">
        <f t="shared" si="90"/>
        <v>1.8885203999999996E-2</v>
      </c>
      <c r="F144" s="80">
        <f t="shared" si="91"/>
        <v>0</v>
      </c>
      <c r="G144" s="80">
        <f t="shared" si="92"/>
        <v>1.6519787999999997E-2</v>
      </c>
      <c r="H144" s="80">
        <f t="shared" si="93"/>
        <v>2.3654159999999995E-3</v>
      </c>
      <c r="I144" s="80">
        <f t="shared" si="94"/>
        <v>0</v>
      </c>
      <c r="J144" s="80">
        <f t="shared" si="99"/>
        <v>1.8885203999999996E-2</v>
      </c>
      <c r="K144" s="80">
        <v>0</v>
      </c>
      <c r="L144" s="80">
        <v>1.6519787999999997E-2</v>
      </c>
      <c r="M144" s="80">
        <v>2.3654159999999995E-3</v>
      </c>
      <c r="N144" s="80">
        <v>0</v>
      </c>
      <c r="O144" s="80">
        <f t="shared" si="120"/>
        <v>0</v>
      </c>
      <c r="P144" s="80">
        <v>0</v>
      </c>
      <c r="Q144" s="80">
        <v>0</v>
      </c>
      <c r="R144" s="80">
        <v>0</v>
      </c>
      <c r="S144" s="80">
        <v>0</v>
      </c>
      <c r="T144" s="37" t="s">
        <v>97</v>
      </c>
      <c r="U144" s="37" t="s">
        <v>97</v>
      </c>
      <c r="V144" s="37" t="s">
        <v>97</v>
      </c>
      <c r="W144" s="37" t="s">
        <v>97</v>
      </c>
      <c r="X144" s="37" t="s">
        <v>97</v>
      </c>
      <c r="Y144" s="37" t="s">
        <v>97</v>
      </c>
      <c r="Z144" s="37" t="s">
        <v>97</v>
      </c>
      <c r="AA144" s="37" t="s">
        <v>97</v>
      </c>
      <c r="AB144" s="37" t="s">
        <v>97</v>
      </c>
      <c r="AC144" s="37" t="s">
        <v>97</v>
      </c>
      <c r="AD144" s="80">
        <v>0</v>
      </c>
      <c r="AE144" s="80">
        <f t="shared" si="95"/>
        <v>1.5737669999999999E-2</v>
      </c>
      <c r="AF144" s="80">
        <f t="shared" si="114"/>
        <v>0</v>
      </c>
      <c r="AG144" s="80">
        <f t="shared" si="115"/>
        <v>1.3766489999999999E-2</v>
      </c>
      <c r="AH144" s="80">
        <f t="shared" si="116"/>
        <v>1.9711799999999999E-3</v>
      </c>
      <c r="AI144" s="80">
        <f t="shared" si="117"/>
        <v>0</v>
      </c>
      <c r="AJ144" s="80">
        <f t="shared" si="100"/>
        <v>1.5737669999999999E-2</v>
      </c>
      <c r="AK144" s="80">
        <v>0</v>
      </c>
      <c r="AL144" s="80">
        <v>1.3766489999999999E-2</v>
      </c>
      <c r="AM144" s="80">
        <v>1.9711799999999999E-3</v>
      </c>
      <c r="AN144" s="80">
        <v>0</v>
      </c>
      <c r="AO144" s="37">
        <f t="shared" si="121"/>
        <v>0</v>
      </c>
      <c r="AP144" s="37">
        <v>0</v>
      </c>
      <c r="AQ144" s="37">
        <v>0</v>
      </c>
      <c r="AR144" s="37">
        <v>0</v>
      </c>
      <c r="AS144" s="37">
        <v>0</v>
      </c>
      <c r="AT144" s="37" t="s">
        <v>97</v>
      </c>
      <c r="AU144" s="37" t="s">
        <v>97</v>
      </c>
      <c r="AV144" s="37" t="s">
        <v>97</v>
      </c>
      <c r="AW144" s="37" t="s">
        <v>97</v>
      </c>
      <c r="AX144" s="37" t="s">
        <v>97</v>
      </c>
      <c r="AY144" s="37" t="s">
        <v>97</v>
      </c>
      <c r="AZ144" s="37" t="s">
        <v>97</v>
      </c>
      <c r="BA144" s="37" t="s">
        <v>97</v>
      </c>
      <c r="BB144" s="37" t="s">
        <v>97</v>
      </c>
      <c r="BC144" s="37" t="s">
        <v>97</v>
      </c>
    </row>
    <row r="145" spans="1:55" ht="27.75" customHeight="1" x14ac:dyDescent="0.25">
      <c r="A145" s="64" t="s">
        <v>56</v>
      </c>
      <c r="B145" s="26" t="s">
        <v>444</v>
      </c>
      <c r="C145" s="41" t="s">
        <v>445</v>
      </c>
      <c r="D145" s="79">
        <v>0</v>
      </c>
      <c r="E145" s="80">
        <f t="shared" si="90"/>
        <v>0.10463767199999999</v>
      </c>
      <c r="F145" s="80">
        <f t="shared" si="91"/>
        <v>0</v>
      </c>
      <c r="G145" s="80">
        <f t="shared" si="92"/>
        <v>6.1574207999999991E-2</v>
      </c>
      <c r="H145" s="80">
        <f t="shared" si="93"/>
        <v>4.3063464000000003E-2</v>
      </c>
      <c r="I145" s="80">
        <f t="shared" si="94"/>
        <v>0</v>
      </c>
      <c r="J145" s="80">
        <f t="shared" si="99"/>
        <v>1.7119055999999997E-2</v>
      </c>
      <c r="K145" s="80">
        <v>0</v>
      </c>
      <c r="L145" s="80">
        <v>1.6519787999999997E-2</v>
      </c>
      <c r="M145" s="80">
        <v>5.9926800000000002E-4</v>
      </c>
      <c r="N145" s="80">
        <v>0</v>
      </c>
      <c r="O145" s="80">
        <f t="shared" si="120"/>
        <v>8.7518615999999994E-2</v>
      </c>
      <c r="P145" s="80">
        <v>0</v>
      </c>
      <c r="Q145" s="80">
        <v>4.5054419999999998E-2</v>
      </c>
      <c r="R145" s="80">
        <v>4.2464196000000003E-2</v>
      </c>
      <c r="S145" s="80">
        <v>0</v>
      </c>
      <c r="T145" s="37" t="s">
        <v>97</v>
      </c>
      <c r="U145" s="37" t="s">
        <v>97</v>
      </c>
      <c r="V145" s="37" t="s">
        <v>97</v>
      </c>
      <c r="W145" s="37" t="s">
        <v>97</v>
      </c>
      <c r="X145" s="37" t="s">
        <v>97</v>
      </c>
      <c r="Y145" s="37" t="s">
        <v>97</v>
      </c>
      <c r="Z145" s="37" t="s">
        <v>97</v>
      </c>
      <c r="AA145" s="37" t="s">
        <v>97</v>
      </c>
      <c r="AB145" s="37" t="s">
        <v>97</v>
      </c>
      <c r="AC145" s="37" t="s">
        <v>97</v>
      </c>
      <c r="AD145" s="80">
        <v>0</v>
      </c>
      <c r="AE145" s="80">
        <f t="shared" si="95"/>
        <v>8.7198059999999994E-2</v>
      </c>
      <c r="AF145" s="80">
        <f t="shared" si="114"/>
        <v>0</v>
      </c>
      <c r="AG145" s="80">
        <f t="shared" si="115"/>
        <v>5.1311839999999997E-2</v>
      </c>
      <c r="AH145" s="80">
        <f t="shared" si="116"/>
        <v>3.5886220000000003E-2</v>
      </c>
      <c r="AI145" s="80">
        <f t="shared" si="117"/>
        <v>0</v>
      </c>
      <c r="AJ145" s="80">
        <f t="shared" si="100"/>
        <v>1.426588E-2</v>
      </c>
      <c r="AK145" s="80">
        <v>0</v>
      </c>
      <c r="AL145" s="80">
        <v>1.3766489999999999E-2</v>
      </c>
      <c r="AM145" s="80">
        <v>4.9938999999999995E-4</v>
      </c>
      <c r="AN145" s="80">
        <v>0</v>
      </c>
      <c r="AO145" s="37">
        <f t="shared" si="121"/>
        <v>7.2932179999999999E-2</v>
      </c>
      <c r="AP145" s="37">
        <v>0</v>
      </c>
      <c r="AQ145" s="37">
        <v>3.7545349999999998E-2</v>
      </c>
      <c r="AR145" s="37">
        <v>3.5386830000000001E-2</v>
      </c>
      <c r="AS145" s="37">
        <v>0</v>
      </c>
      <c r="AT145" s="37" t="s">
        <v>97</v>
      </c>
      <c r="AU145" s="37" t="s">
        <v>97</v>
      </c>
      <c r="AV145" s="37" t="s">
        <v>97</v>
      </c>
      <c r="AW145" s="37" t="s">
        <v>97</v>
      </c>
      <c r="AX145" s="37" t="s">
        <v>97</v>
      </c>
      <c r="AY145" s="37" t="s">
        <v>97</v>
      </c>
      <c r="AZ145" s="37" t="s">
        <v>97</v>
      </c>
      <c r="BA145" s="37" t="s">
        <v>97</v>
      </c>
      <c r="BB145" s="37" t="s">
        <v>97</v>
      </c>
      <c r="BC145" s="37" t="s">
        <v>97</v>
      </c>
    </row>
    <row r="146" spans="1:55" ht="27.75" customHeight="1" x14ac:dyDescent="0.25">
      <c r="A146" s="98" t="s">
        <v>56</v>
      </c>
      <c r="B146" s="26" t="s">
        <v>537</v>
      </c>
      <c r="C146" s="41" t="s">
        <v>538</v>
      </c>
      <c r="D146" s="79">
        <v>0</v>
      </c>
      <c r="E146" s="80">
        <f t="shared" si="90"/>
        <v>7.0754940000000002E-2</v>
      </c>
      <c r="F146" s="80">
        <f t="shared" si="91"/>
        <v>0</v>
      </c>
      <c r="G146" s="80">
        <f t="shared" si="92"/>
        <v>5.7569519999999999E-2</v>
      </c>
      <c r="H146" s="80">
        <f t="shared" si="93"/>
        <v>1.318542E-2</v>
      </c>
      <c r="I146" s="80">
        <f t="shared" si="94"/>
        <v>0</v>
      </c>
      <c r="J146" s="80">
        <f>K146+L146+M146+N146</f>
        <v>0</v>
      </c>
      <c r="K146" s="80">
        <v>0</v>
      </c>
      <c r="L146" s="80">
        <v>0</v>
      </c>
      <c r="M146" s="80">
        <v>0</v>
      </c>
      <c r="N146" s="80">
        <v>0</v>
      </c>
      <c r="O146" s="80">
        <f t="shared" si="120"/>
        <v>7.0754940000000002E-2</v>
      </c>
      <c r="P146" s="80">
        <v>0</v>
      </c>
      <c r="Q146" s="80">
        <v>5.7569519999999999E-2</v>
      </c>
      <c r="R146" s="80">
        <v>1.318542E-2</v>
      </c>
      <c r="S146" s="80">
        <v>0</v>
      </c>
      <c r="T146" s="37" t="s">
        <v>97</v>
      </c>
      <c r="U146" s="37" t="s">
        <v>97</v>
      </c>
      <c r="V146" s="37" t="s">
        <v>97</v>
      </c>
      <c r="W146" s="37" t="s">
        <v>97</v>
      </c>
      <c r="X146" s="37" t="s">
        <v>97</v>
      </c>
      <c r="Y146" s="37" t="s">
        <v>97</v>
      </c>
      <c r="Z146" s="37" t="s">
        <v>97</v>
      </c>
      <c r="AA146" s="37" t="s">
        <v>97</v>
      </c>
      <c r="AB146" s="37" t="s">
        <v>97</v>
      </c>
      <c r="AC146" s="37" t="s">
        <v>97</v>
      </c>
      <c r="AD146" s="80">
        <v>0</v>
      </c>
      <c r="AE146" s="80">
        <f t="shared" si="95"/>
        <v>5.896245E-2</v>
      </c>
      <c r="AF146" s="80">
        <f t="shared" si="114"/>
        <v>0</v>
      </c>
      <c r="AG146" s="80">
        <f t="shared" si="115"/>
        <v>4.7974599999999999E-2</v>
      </c>
      <c r="AH146" s="80">
        <f t="shared" si="116"/>
        <v>1.098785E-2</v>
      </c>
      <c r="AI146" s="80">
        <f t="shared" si="117"/>
        <v>0</v>
      </c>
      <c r="AJ146" s="80">
        <f t="shared" si="100"/>
        <v>0</v>
      </c>
      <c r="AK146" s="80">
        <v>0</v>
      </c>
      <c r="AL146" s="80">
        <v>0</v>
      </c>
      <c r="AM146" s="80">
        <v>0</v>
      </c>
      <c r="AN146" s="80">
        <v>0</v>
      </c>
      <c r="AO146" s="37">
        <f t="shared" si="121"/>
        <v>5.896245E-2</v>
      </c>
      <c r="AP146" s="37">
        <v>0</v>
      </c>
      <c r="AQ146" s="37">
        <v>4.7974599999999999E-2</v>
      </c>
      <c r="AR146" s="37">
        <v>1.098785E-2</v>
      </c>
      <c r="AS146" s="37">
        <v>0</v>
      </c>
      <c r="AT146" s="37" t="s">
        <v>97</v>
      </c>
      <c r="AU146" s="37" t="s">
        <v>97</v>
      </c>
      <c r="AV146" s="37" t="s">
        <v>97</v>
      </c>
      <c r="AW146" s="37" t="s">
        <v>97</v>
      </c>
      <c r="AX146" s="37" t="s">
        <v>97</v>
      </c>
      <c r="AY146" s="37" t="s">
        <v>97</v>
      </c>
      <c r="AZ146" s="37" t="s">
        <v>97</v>
      </c>
      <c r="BA146" s="37" t="s">
        <v>97</v>
      </c>
      <c r="BB146" s="37" t="s">
        <v>97</v>
      </c>
      <c r="BC146" s="37" t="s">
        <v>97</v>
      </c>
    </row>
    <row r="147" spans="1:55" ht="27.75" customHeight="1" x14ac:dyDescent="0.25">
      <c r="A147" s="98" t="s">
        <v>56</v>
      </c>
      <c r="B147" s="26" t="s">
        <v>539</v>
      </c>
      <c r="C147" s="41" t="s">
        <v>540</v>
      </c>
      <c r="D147" s="79">
        <v>0</v>
      </c>
      <c r="E147" s="80">
        <f t="shared" si="90"/>
        <v>4.9573463999999991E-2</v>
      </c>
      <c r="F147" s="80">
        <f t="shared" si="91"/>
        <v>0</v>
      </c>
      <c r="G147" s="80">
        <f t="shared" si="92"/>
        <v>7.5090599999999997E-3</v>
      </c>
      <c r="H147" s="80">
        <f t="shared" si="93"/>
        <v>4.2064403999999993E-2</v>
      </c>
      <c r="I147" s="80">
        <f t="shared" si="94"/>
        <v>0</v>
      </c>
      <c r="J147" s="80">
        <f t="shared" ref="J147:J150" si="122">K147+L147+M147+N147</f>
        <v>0</v>
      </c>
      <c r="K147" s="80">
        <v>0</v>
      </c>
      <c r="L147" s="80">
        <v>0</v>
      </c>
      <c r="M147" s="80">
        <v>0</v>
      </c>
      <c r="N147" s="80">
        <v>0</v>
      </c>
      <c r="O147" s="80">
        <f t="shared" si="120"/>
        <v>4.9573463999999991E-2</v>
      </c>
      <c r="P147" s="80">
        <v>0</v>
      </c>
      <c r="Q147" s="80">
        <v>7.5090599999999997E-3</v>
      </c>
      <c r="R147" s="80">
        <v>4.2064403999999993E-2</v>
      </c>
      <c r="S147" s="80">
        <v>0</v>
      </c>
      <c r="T147" s="37" t="s">
        <v>97</v>
      </c>
      <c r="U147" s="37" t="s">
        <v>97</v>
      </c>
      <c r="V147" s="37" t="s">
        <v>97</v>
      </c>
      <c r="W147" s="37" t="s">
        <v>97</v>
      </c>
      <c r="X147" s="37" t="s">
        <v>97</v>
      </c>
      <c r="Y147" s="37" t="s">
        <v>97</v>
      </c>
      <c r="Z147" s="37" t="s">
        <v>97</v>
      </c>
      <c r="AA147" s="37" t="s">
        <v>97</v>
      </c>
      <c r="AB147" s="37" t="s">
        <v>97</v>
      </c>
      <c r="AC147" s="37" t="s">
        <v>97</v>
      </c>
      <c r="AD147" s="80">
        <v>0</v>
      </c>
      <c r="AE147" s="80">
        <f t="shared" si="95"/>
        <v>4.1311219999999996E-2</v>
      </c>
      <c r="AF147" s="80">
        <f t="shared" si="114"/>
        <v>0</v>
      </c>
      <c r="AG147" s="80">
        <f t="shared" si="115"/>
        <v>6.2575499999999997E-3</v>
      </c>
      <c r="AH147" s="80">
        <f t="shared" si="116"/>
        <v>3.5053669999999995E-2</v>
      </c>
      <c r="AI147" s="80">
        <f t="shared" si="117"/>
        <v>0</v>
      </c>
      <c r="AJ147" s="80">
        <f t="shared" si="100"/>
        <v>0</v>
      </c>
      <c r="AK147" s="80">
        <v>0</v>
      </c>
      <c r="AL147" s="80">
        <v>0</v>
      </c>
      <c r="AM147" s="80">
        <v>0</v>
      </c>
      <c r="AN147" s="80">
        <v>0</v>
      </c>
      <c r="AO147" s="37">
        <f t="shared" si="121"/>
        <v>4.1311219999999996E-2</v>
      </c>
      <c r="AP147" s="37">
        <v>0</v>
      </c>
      <c r="AQ147" s="37">
        <v>6.2575499999999997E-3</v>
      </c>
      <c r="AR147" s="37">
        <v>3.5053669999999995E-2</v>
      </c>
      <c r="AS147" s="37">
        <v>0</v>
      </c>
      <c r="AT147" s="37" t="s">
        <v>97</v>
      </c>
      <c r="AU147" s="37" t="s">
        <v>97</v>
      </c>
      <c r="AV147" s="37" t="s">
        <v>97</v>
      </c>
      <c r="AW147" s="37" t="s">
        <v>97</v>
      </c>
      <c r="AX147" s="37" t="s">
        <v>97</v>
      </c>
      <c r="AY147" s="37" t="s">
        <v>97</v>
      </c>
      <c r="AZ147" s="37" t="s">
        <v>97</v>
      </c>
      <c r="BA147" s="37" t="s">
        <v>97</v>
      </c>
      <c r="BB147" s="37" t="s">
        <v>97</v>
      </c>
      <c r="BC147" s="37" t="s">
        <v>97</v>
      </c>
    </row>
    <row r="148" spans="1:55" ht="27.75" customHeight="1" x14ac:dyDescent="0.25">
      <c r="A148" s="98" t="s">
        <v>56</v>
      </c>
      <c r="B148" s="26" t="s">
        <v>541</v>
      </c>
      <c r="C148" s="41" t="s">
        <v>542</v>
      </c>
      <c r="D148" s="79">
        <v>0</v>
      </c>
      <c r="E148" s="80">
        <f t="shared" si="90"/>
        <v>2.2944552E-2</v>
      </c>
      <c r="F148" s="80">
        <f t="shared" si="91"/>
        <v>0</v>
      </c>
      <c r="G148" s="80">
        <f t="shared" si="92"/>
        <v>2.0024172E-2</v>
      </c>
      <c r="H148" s="80">
        <f t="shared" si="93"/>
        <v>2.9203799999999998E-3</v>
      </c>
      <c r="I148" s="80">
        <f t="shared" si="94"/>
        <v>0</v>
      </c>
      <c r="J148" s="80">
        <f t="shared" si="122"/>
        <v>0</v>
      </c>
      <c r="K148" s="80">
        <v>0</v>
      </c>
      <c r="L148" s="80">
        <v>0</v>
      </c>
      <c r="M148" s="80">
        <v>0</v>
      </c>
      <c r="N148" s="80">
        <v>0</v>
      </c>
      <c r="O148" s="80">
        <f t="shared" si="120"/>
        <v>2.2944552E-2</v>
      </c>
      <c r="P148" s="80">
        <v>0</v>
      </c>
      <c r="Q148" s="80">
        <v>2.0024172E-2</v>
      </c>
      <c r="R148" s="80">
        <v>2.9203799999999998E-3</v>
      </c>
      <c r="S148" s="80">
        <v>0</v>
      </c>
      <c r="T148" s="37" t="s">
        <v>97</v>
      </c>
      <c r="U148" s="37" t="s">
        <v>97</v>
      </c>
      <c r="V148" s="37" t="s">
        <v>97</v>
      </c>
      <c r="W148" s="37" t="s">
        <v>97</v>
      </c>
      <c r="X148" s="37" t="s">
        <v>97</v>
      </c>
      <c r="Y148" s="37" t="s">
        <v>97</v>
      </c>
      <c r="Z148" s="37" t="s">
        <v>97</v>
      </c>
      <c r="AA148" s="37" t="s">
        <v>97</v>
      </c>
      <c r="AB148" s="37" t="s">
        <v>97</v>
      </c>
      <c r="AC148" s="37" t="s">
        <v>97</v>
      </c>
      <c r="AD148" s="80">
        <v>0</v>
      </c>
      <c r="AE148" s="80">
        <f t="shared" si="95"/>
        <v>1.9120459999999999E-2</v>
      </c>
      <c r="AF148" s="80">
        <f t="shared" si="114"/>
        <v>0</v>
      </c>
      <c r="AG148" s="80">
        <f t="shared" si="115"/>
        <v>1.668681E-2</v>
      </c>
      <c r="AH148" s="80">
        <f t="shared" si="116"/>
        <v>2.4336499999999999E-3</v>
      </c>
      <c r="AI148" s="80">
        <f t="shared" si="117"/>
        <v>0</v>
      </c>
      <c r="AJ148" s="80">
        <f t="shared" si="100"/>
        <v>0</v>
      </c>
      <c r="AK148" s="80">
        <v>0</v>
      </c>
      <c r="AL148" s="80">
        <v>0</v>
      </c>
      <c r="AM148" s="80">
        <v>0</v>
      </c>
      <c r="AN148" s="80">
        <v>0</v>
      </c>
      <c r="AO148" s="37">
        <f t="shared" si="121"/>
        <v>1.9120459999999999E-2</v>
      </c>
      <c r="AP148" s="37">
        <v>0</v>
      </c>
      <c r="AQ148" s="37">
        <v>1.668681E-2</v>
      </c>
      <c r="AR148" s="37">
        <v>2.4336499999999999E-3</v>
      </c>
      <c r="AS148" s="37">
        <v>0</v>
      </c>
      <c r="AT148" s="37" t="s">
        <v>97</v>
      </c>
      <c r="AU148" s="37" t="s">
        <v>97</v>
      </c>
      <c r="AV148" s="37" t="s">
        <v>97</v>
      </c>
      <c r="AW148" s="37" t="s">
        <v>97</v>
      </c>
      <c r="AX148" s="37" t="s">
        <v>97</v>
      </c>
      <c r="AY148" s="37" t="s">
        <v>97</v>
      </c>
      <c r="AZ148" s="37" t="s">
        <v>97</v>
      </c>
      <c r="BA148" s="37" t="s">
        <v>97</v>
      </c>
      <c r="BB148" s="37" t="s">
        <v>97</v>
      </c>
      <c r="BC148" s="37" t="s">
        <v>97</v>
      </c>
    </row>
    <row r="149" spans="1:55" ht="27.75" customHeight="1" x14ac:dyDescent="0.25">
      <c r="A149" s="98" t="s">
        <v>56</v>
      </c>
      <c r="B149" s="26" t="s">
        <v>543</v>
      </c>
      <c r="C149" s="41" t="s">
        <v>544</v>
      </c>
      <c r="D149" s="79">
        <v>0</v>
      </c>
      <c r="E149" s="80">
        <f t="shared" si="90"/>
        <v>3.1017503999999994E-2</v>
      </c>
      <c r="F149" s="80">
        <f t="shared" si="91"/>
        <v>0</v>
      </c>
      <c r="G149" s="80">
        <f t="shared" si="92"/>
        <v>2.8042727999999996E-2</v>
      </c>
      <c r="H149" s="80">
        <f t="shared" si="93"/>
        <v>2.9747759999999997E-3</v>
      </c>
      <c r="I149" s="80">
        <f t="shared" si="94"/>
        <v>0</v>
      </c>
      <c r="J149" s="80">
        <f t="shared" si="122"/>
        <v>0</v>
      </c>
      <c r="K149" s="80">
        <v>0</v>
      </c>
      <c r="L149" s="80">
        <v>0</v>
      </c>
      <c r="M149" s="80">
        <v>0</v>
      </c>
      <c r="N149" s="80">
        <v>0</v>
      </c>
      <c r="O149" s="80">
        <f t="shared" si="120"/>
        <v>3.1017503999999994E-2</v>
      </c>
      <c r="P149" s="80">
        <v>0</v>
      </c>
      <c r="Q149" s="80">
        <v>2.8042727999999996E-2</v>
      </c>
      <c r="R149" s="80">
        <v>2.9747759999999997E-3</v>
      </c>
      <c r="S149" s="80">
        <v>0</v>
      </c>
      <c r="T149" s="37" t="s">
        <v>97</v>
      </c>
      <c r="U149" s="37" t="s">
        <v>97</v>
      </c>
      <c r="V149" s="37" t="s">
        <v>97</v>
      </c>
      <c r="W149" s="37" t="s">
        <v>97</v>
      </c>
      <c r="X149" s="37" t="s">
        <v>97</v>
      </c>
      <c r="Y149" s="37" t="s">
        <v>97</v>
      </c>
      <c r="Z149" s="37" t="s">
        <v>97</v>
      </c>
      <c r="AA149" s="37" t="s">
        <v>97</v>
      </c>
      <c r="AB149" s="37" t="s">
        <v>97</v>
      </c>
      <c r="AC149" s="37" t="s">
        <v>97</v>
      </c>
      <c r="AD149" s="80">
        <v>0</v>
      </c>
      <c r="AE149" s="80">
        <f t="shared" si="95"/>
        <v>2.5847919999999996E-2</v>
      </c>
      <c r="AF149" s="80">
        <f t="shared" si="114"/>
        <v>0</v>
      </c>
      <c r="AG149" s="80">
        <f t="shared" si="115"/>
        <v>2.3368939999999998E-2</v>
      </c>
      <c r="AH149" s="80">
        <f t="shared" si="116"/>
        <v>2.47898E-3</v>
      </c>
      <c r="AI149" s="80">
        <f t="shared" si="117"/>
        <v>0</v>
      </c>
      <c r="AJ149" s="80">
        <f t="shared" si="100"/>
        <v>0</v>
      </c>
      <c r="AK149" s="80">
        <v>0</v>
      </c>
      <c r="AL149" s="80">
        <v>0</v>
      </c>
      <c r="AM149" s="80">
        <v>0</v>
      </c>
      <c r="AN149" s="80">
        <v>0</v>
      </c>
      <c r="AO149" s="37">
        <f t="shared" si="121"/>
        <v>2.5847919999999996E-2</v>
      </c>
      <c r="AP149" s="37">
        <v>0</v>
      </c>
      <c r="AQ149" s="37">
        <v>2.3368939999999998E-2</v>
      </c>
      <c r="AR149" s="37">
        <v>2.47898E-3</v>
      </c>
      <c r="AS149" s="37">
        <v>0</v>
      </c>
      <c r="AT149" s="37" t="s">
        <v>97</v>
      </c>
      <c r="AU149" s="37" t="s">
        <v>97</v>
      </c>
      <c r="AV149" s="37" t="s">
        <v>97</v>
      </c>
      <c r="AW149" s="37" t="s">
        <v>97</v>
      </c>
      <c r="AX149" s="37" t="s">
        <v>97</v>
      </c>
      <c r="AY149" s="37" t="s">
        <v>97</v>
      </c>
      <c r="AZ149" s="37" t="s">
        <v>97</v>
      </c>
      <c r="BA149" s="37" t="s">
        <v>97</v>
      </c>
      <c r="BB149" s="37" t="s">
        <v>97</v>
      </c>
      <c r="BC149" s="37" t="s">
        <v>97</v>
      </c>
    </row>
    <row r="150" spans="1:55" ht="27.75" customHeight="1" x14ac:dyDescent="0.25">
      <c r="A150" s="98" t="s">
        <v>56</v>
      </c>
      <c r="B150" s="26" t="s">
        <v>545</v>
      </c>
      <c r="C150" s="41" t="s">
        <v>546</v>
      </c>
      <c r="D150" s="79">
        <v>0</v>
      </c>
      <c r="E150" s="80">
        <f t="shared" si="90"/>
        <v>0.13769780399999998</v>
      </c>
      <c r="F150" s="80">
        <f t="shared" si="91"/>
        <v>0</v>
      </c>
      <c r="G150" s="80">
        <f t="shared" si="92"/>
        <v>7.1069759999999996E-2</v>
      </c>
      <c r="H150" s="80">
        <f t="shared" si="93"/>
        <v>6.6628043999999997E-2</v>
      </c>
      <c r="I150" s="80">
        <f t="shared" si="94"/>
        <v>0</v>
      </c>
      <c r="J150" s="80">
        <f t="shared" si="122"/>
        <v>0</v>
      </c>
      <c r="K150" s="80">
        <v>0</v>
      </c>
      <c r="L150" s="80">
        <v>0</v>
      </c>
      <c r="M150" s="80">
        <v>0</v>
      </c>
      <c r="N150" s="80">
        <v>0</v>
      </c>
      <c r="O150" s="80">
        <f t="shared" si="120"/>
        <v>0.13769780399999998</v>
      </c>
      <c r="P150" s="80">
        <v>0</v>
      </c>
      <c r="Q150" s="80">
        <v>7.1069759999999996E-2</v>
      </c>
      <c r="R150" s="80">
        <v>6.6628043999999997E-2</v>
      </c>
      <c r="S150" s="80">
        <v>0</v>
      </c>
      <c r="T150" s="37" t="s">
        <v>97</v>
      </c>
      <c r="U150" s="37" t="s">
        <v>97</v>
      </c>
      <c r="V150" s="37" t="s">
        <v>97</v>
      </c>
      <c r="W150" s="37" t="s">
        <v>97</v>
      </c>
      <c r="X150" s="37" t="s">
        <v>97</v>
      </c>
      <c r="Y150" s="37" t="s">
        <v>97</v>
      </c>
      <c r="Z150" s="37" t="s">
        <v>97</v>
      </c>
      <c r="AA150" s="37" t="s">
        <v>97</v>
      </c>
      <c r="AB150" s="37" t="s">
        <v>97</v>
      </c>
      <c r="AC150" s="37" t="s">
        <v>97</v>
      </c>
      <c r="AD150" s="80">
        <v>0</v>
      </c>
      <c r="AE150" s="80">
        <f t="shared" si="95"/>
        <v>0.11474817000000001</v>
      </c>
      <c r="AF150" s="80">
        <f t="shared" si="114"/>
        <v>0</v>
      </c>
      <c r="AG150" s="80">
        <f t="shared" si="115"/>
        <v>5.9224800000000001E-2</v>
      </c>
      <c r="AH150" s="80">
        <f t="shared" si="116"/>
        <v>5.5523370000000002E-2</v>
      </c>
      <c r="AI150" s="80">
        <f t="shared" si="117"/>
        <v>0</v>
      </c>
      <c r="AJ150" s="80">
        <f t="shared" si="100"/>
        <v>0</v>
      </c>
      <c r="AK150" s="80">
        <v>0</v>
      </c>
      <c r="AL150" s="80">
        <v>0</v>
      </c>
      <c r="AM150" s="80">
        <v>0</v>
      </c>
      <c r="AN150" s="80">
        <v>0</v>
      </c>
      <c r="AO150" s="37">
        <f t="shared" si="121"/>
        <v>0.11474817000000001</v>
      </c>
      <c r="AP150" s="37">
        <v>0</v>
      </c>
      <c r="AQ150" s="37">
        <v>5.9224800000000001E-2</v>
      </c>
      <c r="AR150" s="37">
        <v>5.5523370000000002E-2</v>
      </c>
      <c r="AS150" s="37">
        <v>0</v>
      </c>
      <c r="AT150" s="37" t="s">
        <v>97</v>
      </c>
      <c r="AU150" s="37" t="s">
        <v>97</v>
      </c>
      <c r="AV150" s="37" t="s">
        <v>97</v>
      </c>
      <c r="AW150" s="37" t="s">
        <v>97</v>
      </c>
      <c r="AX150" s="37" t="s">
        <v>97</v>
      </c>
      <c r="AY150" s="37" t="s">
        <v>97</v>
      </c>
      <c r="AZ150" s="37" t="s">
        <v>97</v>
      </c>
      <c r="BA150" s="37" t="s">
        <v>97</v>
      </c>
      <c r="BB150" s="37" t="s">
        <v>97</v>
      </c>
      <c r="BC150" s="37" t="s">
        <v>97</v>
      </c>
    </row>
    <row r="151" spans="1:55" ht="36.75" customHeight="1" x14ac:dyDescent="0.25">
      <c r="A151" s="64" t="s">
        <v>56</v>
      </c>
      <c r="B151" s="26" t="s">
        <v>174</v>
      </c>
      <c r="C151" s="27" t="s">
        <v>175</v>
      </c>
      <c r="D151" s="79">
        <v>0.30541317966101705</v>
      </c>
      <c r="E151" s="80">
        <f t="shared" si="90"/>
        <v>0</v>
      </c>
      <c r="F151" s="80">
        <f t="shared" si="91"/>
        <v>0</v>
      </c>
      <c r="G151" s="80">
        <f t="shared" si="92"/>
        <v>0</v>
      </c>
      <c r="H151" s="80">
        <f t="shared" si="93"/>
        <v>0</v>
      </c>
      <c r="I151" s="80">
        <f t="shared" si="94"/>
        <v>0</v>
      </c>
      <c r="J151" s="80">
        <f t="shared" si="99"/>
        <v>0</v>
      </c>
      <c r="K151" s="80">
        <v>0</v>
      </c>
      <c r="L151" s="80">
        <v>0</v>
      </c>
      <c r="M151" s="80">
        <v>0</v>
      </c>
      <c r="N151" s="80">
        <v>0</v>
      </c>
      <c r="O151" s="80">
        <f t="shared" si="120"/>
        <v>0</v>
      </c>
      <c r="P151" s="80">
        <v>0</v>
      </c>
      <c r="Q151" s="80">
        <v>0</v>
      </c>
      <c r="R151" s="80">
        <v>0</v>
      </c>
      <c r="S151" s="80">
        <v>0</v>
      </c>
      <c r="T151" s="37" t="s">
        <v>97</v>
      </c>
      <c r="U151" s="37" t="s">
        <v>97</v>
      </c>
      <c r="V151" s="37" t="s">
        <v>97</v>
      </c>
      <c r="W151" s="37" t="s">
        <v>97</v>
      </c>
      <c r="X151" s="37" t="s">
        <v>97</v>
      </c>
      <c r="Y151" s="37" t="s">
        <v>97</v>
      </c>
      <c r="Z151" s="37" t="s">
        <v>97</v>
      </c>
      <c r="AA151" s="37" t="s">
        <v>97</v>
      </c>
      <c r="AB151" s="37" t="s">
        <v>97</v>
      </c>
      <c r="AC151" s="37" t="s">
        <v>97</v>
      </c>
      <c r="AD151" s="80">
        <v>0.25451098305084757</v>
      </c>
      <c r="AE151" s="80">
        <f t="shared" si="95"/>
        <v>0</v>
      </c>
      <c r="AF151" s="80">
        <f t="shared" si="114"/>
        <v>0</v>
      </c>
      <c r="AG151" s="80">
        <f t="shared" si="115"/>
        <v>0</v>
      </c>
      <c r="AH151" s="80">
        <f t="shared" si="116"/>
        <v>0</v>
      </c>
      <c r="AI151" s="80">
        <f t="shared" si="117"/>
        <v>0</v>
      </c>
      <c r="AJ151" s="80">
        <f t="shared" si="100"/>
        <v>0</v>
      </c>
      <c r="AK151" s="80">
        <v>0</v>
      </c>
      <c r="AL151" s="80">
        <v>0</v>
      </c>
      <c r="AM151" s="80">
        <v>0</v>
      </c>
      <c r="AN151" s="80">
        <v>0</v>
      </c>
      <c r="AO151" s="37">
        <f t="shared" si="121"/>
        <v>0</v>
      </c>
      <c r="AP151" s="37">
        <v>0</v>
      </c>
      <c r="AQ151" s="37">
        <v>0</v>
      </c>
      <c r="AR151" s="37">
        <v>0</v>
      </c>
      <c r="AS151" s="37">
        <v>0</v>
      </c>
      <c r="AT151" s="37" t="s">
        <v>97</v>
      </c>
      <c r="AU151" s="37" t="s">
        <v>97</v>
      </c>
      <c r="AV151" s="37" t="s">
        <v>97</v>
      </c>
      <c r="AW151" s="37" t="s">
        <v>97</v>
      </c>
      <c r="AX151" s="37" t="s">
        <v>97</v>
      </c>
      <c r="AY151" s="37" t="s">
        <v>97</v>
      </c>
      <c r="AZ151" s="37" t="s">
        <v>97</v>
      </c>
      <c r="BA151" s="37" t="s">
        <v>97</v>
      </c>
      <c r="BB151" s="37" t="s">
        <v>97</v>
      </c>
      <c r="BC151" s="37" t="s">
        <v>97</v>
      </c>
    </row>
    <row r="152" spans="1:55" ht="33" customHeight="1" x14ac:dyDescent="0.25">
      <c r="A152" s="64" t="s">
        <v>56</v>
      </c>
      <c r="B152" s="26" t="s">
        <v>176</v>
      </c>
      <c r="C152" s="27" t="s">
        <v>177</v>
      </c>
      <c r="D152" s="79">
        <v>0.22905988474576283</v>
      </c>
      <c r="E152" s="80">
        <f t="shared" si="90"/>
        <v>0</v>
      </c>
      <c r="F152" s="80">
        <f t="shared" si="91"/>
        <v>0</v>
      </c>
      <c r="G152" s="80">
        <f t="shared" si="92"/>
        <v>0</v>
      </c>
      <c r="H152" s="80">
        <f t="shared" si="93"/>
        <v>0</v>
      </c>
      <c r="I152" s="80">
        <f t="shared" si="94"/>
        <v>0</v>
      </c>
      <c r="J152" s="80">
        <f t="shared" si="99"/>
        <v>0</v>
      </c>
      <c r="K152" s="80">
        <v>0</v>
      </c>
      <c r="L152" s="80">
        <v>0</v>
      </c>
      <c r="M152" s="80">
        <v>0</v>
      </c>
      <c r="N152" s="80">
        <v>0</v>
      </c>
      <c r="O152" s="80">
        <f t="shared" si="120"/>
        <v>0</v>
      </c>
      <c r="P152" s="80">
        <v>0</v>
      </c>
      <c r="Q152" s="80">
        <v>0</v>
      </c>
      <c r="R152" s="80">
        <v>0</v>
      </c>
      <c r="S152" s="80">
        <v>0</v>
      </c>
      <c r="T152" s="37" t="s">
        <v>97</v>
      </c>
      <c r="U152" s="37" t="s">
        <v>97</v>
      </c>
      <c r="V152" s="37" t="s">
        <v>97</v>
      </c>
      <c r="W152" s="37" t="s">
        <v>97</v>
      </c>
      <c r="X152" s="37" t="s">
        <v>97</v>
      </c>
      <c r="Y152" s="37" t="s">
        <v>97</v>
      </c>
      <c r="Z152" s="37" t="s">
        <v>97</v>
      </c>
      <c r="AA152" s="37" t="s">
        <v>97</v>
      </c>
      <c r="AB152" s="37" t="s">
        <v>97</v>
      </c>
      <c r="AC152" s="37" t="s">
        <v>97</v>
      </c>
      <c r="AD152" s="80">
        <v>0.19088323728813569</v>
      </c>
      <c r="AE152" s="80">
        <f t="shared" si="95"/>
        <v>0</v>
      </c>
      <c r="AF152" s="80">
        <f t="shared" si="114"/>
        <v>0</v>
      </c>
      <c r="AG152" s="80">
        <f t="shared" si="115"/>
        <v>0</v>
      </c>
      <c r="AH152" s="80">
        <f t="shared" si="116"/>
        <v>0</v>
      </c>
      <c r="AI152" s="80">
        <f t="shared" si="117"/>
        <v>0</v>
      </c>
      <c r="AJ152" s="80">
        <f t="shared" si="100"/>
        <v>0</v>
      </c>
      <c r="AK152" s="80">
        <v>0</v>
      </c>
      <c r="AL152" s="80">
        <v>0</v>
      </c>
      <c r="AM152" s="80">
        <v>0</v>
      </c>
      <c r="AN152" s="80">
        <v>0</v>
      </c>
      <c r="AO152" s="37">
        <f t="shared" si="121"/>
        <v>0</v>
      </c>
      <c r="AP152" s="37">
        <v>0</v>
      </c>
      <c r="AQ152" s="37">
        <v>0</v>
      </c>
      <c r="AR152" s="37">
        <v>0</v>
      </c>
      <c r="AS152" s="37">
        <v>0</v>
      </c>
      <c r="AT152" s="37" t="s">
        <v>97</v>
      </c>
      <c r="AU152" s="37" t="s">
        <v>97</v>
      </c>
      <c r="AV152" s="37" t="s">
        <v>97</v>
      </c>
      <c r="AW152" s="37" t="s">
        <v>97</v>
      </c>
      <c r="AX152" s="37" t="s">
        <v>97</v>
      </c>
      <c r="AY152" s="37" t="s">
        <v>97</v>
      </c>
      <c r="AZ152" s="37" t="s">
        <v>97</v>
      </c>
      <c r="BA152" s="37" t="s">
        <v>97</v>
      </c>
      <c r="BB152" s="37" t="s">
        <v>97</v>
      </c>
      <c r="BC152" s="37" t="s">
        <v>97</v>
      </c>
    </row>
    <row r="153" spans="1:55" ht="36" customHeight="1" x14ac:dyDescent="0.25">
      <c r="A153" s="64" t="s">
        <v>56</v>
      </c>
      <c r="B153" s="26" t="s">
        <v>178</v>
      </c>
      <c r="C153" s="27" t="s">
        <v>179</v>
      </c>
      <c r="D153" s="79">
        <v>0.22905988474576283</v>
      </c>
      <c r="E153" s="80">
        <f t="shared" si="90"/>
        <v>0</v>
      </c>
      <c r="F153" s="80">
        <f t="shared" si="91"/>
        <v>0</v>
      </c>
      <c r="G153" s="80">
        <f t="shared" si="92"/>
        <v>0</v>
      </c>
      <c r="H153" s="80">
        <f t="shared" si="93"/>
        <v>0</v>
      </c>
      <c r="I153" s="80">
        <f t="shared" si="94"/>
        <v>0</v>
      </c>
      <c r="J153" s="80">
        <f t="shared" si="99"/>
        <v>0</v>
      </c>
      <c r="K153" s="80">
        <v>0</v>
      </c>
      <c r="L153" s="80">
        <v>0</v>
      </c>
      <c r="M153" s="80">
        <v>0</v>
      </c>
      <c r="N153" s="80">
        <v>0</v>
      </c>
      <c r="O153" s="80">
        <f t="shared" si="120"/>
        <v>0</v>
      </c>
      <c r="P153" s="80">
        <v>0</v>
      </c>
      <c r="Q153" s="80">
        <v>0</v>
      </c>
      <c r="R153" s="80">
        <v>0</v>
      </c>
      <c r="S153" s="80">
        <v>0</v>
      </c>
      <c r="T153" s="37" t="s">
        <v>97</v>
      </c>
      <c r="U153" s="37" t="s">
        <v>97</v>
      </c>
      <c r="V153" s="37" t="s">
        <v>97</v>
      </c>
      <c r="W153" s="37" t="s">
        <v>97</v>
      </c>
      <c r="X153" s="37" t="s">
        <v>97</v>
      </c>
      <c r="Y153" s="37" t="s">
        <v>97</v>
      </c>
      <c r="Z153" s="37" t="s">
        <v>97</v>
      </c>
      <c r="AA153" s="37" t="s">
        <v>97</v>
      </c>
      <c r="AB153" s="37" t="s">
        <v>97</v>
      </c>
      <c r="AC153" s="37" t="s">
        <v>97</v>
      </c>
      <c r="AD153" s="80">
        <v>0.19088323728813569</v>
      </c>
      <c r="AE153" s="80">
        <f t="shared" si="95"/>
        <v>0</v>
      </c>
      <c r="AF153" s="80">
        <f t="shared" si="114"/>
        <v>0</v>
      </c>
      <c r="AG153" s="80">
        <f t="shared" si="115"/>
        <v>0</v>
      </c>
      <c r="AH153" s="80">
        <f t="shared" si="116"/>
        <v>0</v>
      </c>
      <c r="AI153" s="80">
        <f t="shared" si="117"/>
        <v>0</v>
      </c>
      <c r="AJ153" s="80">
        <f t="shared" si="100"/>
        <v>0</v>
      </c>
      <c r="AK153" s="80">
        <v>0</v>
      </c>
      <c r="AL153" s="80">
        <v>0</v>
      </c>
      <c r="AM153" s="80">
        <v>0</v>
      </c>
      <c r="AN153" s="80">
        <v>0</v>
      </c>
      <c r="AO153" s="37">
        <f t="shared" si="121"/>
        <v>0</v>
      </c>
      <c r="AP153" s="37">
        <v>0</v>
      </c>
      <c r="AQ153" s="37">
        <v>0</v>
      </c>
      <c r="AR153" s="37">
        <v>0</v>
      </c>
      <c r="AS153" s="37">
        <v>0</v>
      </c>
      <c r="AT153" s="37" t="s">
        <v>97</v>
      </c>
      <c r="AU153" s="37" t="s">
        <v>97</v>
      </c>
      <c r="AV153" s="37" t="s">
        <v>97</v>
      </c>
      <c r="AW153" s="37" t="s">
        <v>97</v>
      </c>
      <c r="AX153" s="37" t="s">
        <v>97</v>
      </c>
      <c r="AY153" s="37" t="s">
        <v>97</v>
      </c>
      <c r="AZ153" s="37" t="s">
        <v>97</v>
      </c>
      <c r="BA153" s="37" t="s">
        <v>97</v>
      </c>
      <c r="BB153" s="37" t="s">
        <v>97</v>
      </c>
      <c r="BC153" s="37" t="s">
        <v>97</v>
      </c>
    </row>
    <row r="154" spans="1:55" ht="36" customHeight="1" x14ac:dyDescent="0.25">
      <c r="A154" s="64" t="s">
        <v>56</v>
      </c>
      <c r="B154" s="26" t="s">
        <v>180</v>
      </c>
      <c r="C154" s="27" t="s">
        <v>181</v>
      </c>
      <c r="D154" s="79">
        <v>0.22905988474576283</v>
      </c>
      <c r="E154" s="80">
        <f t="shared" si="90"/>
        <v>0</v>
      </c>
      <c r="F154" s="80">
        <f t="shared" si="91"/>
        <v>0</v>
      </c>
      <c r="G154" s="80">
        <f t="shared" si="92"/>
        <v>0</v>
      </c>
      <c r="H154" s="80">
        <f t="shared" si="93"/>
        <v>0</v>
      </c>
      <c r="I154" s="80">
        <f t="shared" si="94"/>
        <v>0</v>
      </c>
      <c r="J154" s="80">
        <f t="shared" si="99"/>
        <v>0</v>
      </c>
      <c r="K154" s="80">
        <v>0</v>
      </c>
      <c r="L154" s="80">
        <v>0</v>
      </c>
      <c r="M154" s="80">
        <v>0</v>
      </c>
      <c r="N154" s="80">
        <v>0</v>
      </c>
      <c r="O154" s="80">
        <f t="shared" si="120"/>
        <v>0</v>
      </c>
      <c r="P154" s="80">
        <v>0</v>
      </c>
      <c r="Q154" s="80">
        <v>0</v>
      </c>
      <c r="R154" s="80">
        <v>0</v>
      </c>
      <c r="S154" s="80">
        <v>0</v>
      </c>
      <c r="T154" s="37" t="s">
        <v>97</v>
      </c>
      <c r="U154" s="37" t="s">
        <v>97</v>
      </c>
      <c r="V154" s="37" t="s">
        <v>97</v>
      </c>
      <c r="W154" s="37" t="s">
        <v>97</v>
      </c>
      <c r="X154" s="37" t="s">
        <v>97</v>
      </c>
      <c r="Y154" s="37" t="s">
        <v>97</v>
      </c>
      <c r="Z154" s="37" t="s">
        <v>97</v>
      </c>
      <c r="AA154" s="37" t="s">
        <v>97</v>
      </c>
      <c r="AB154" s="37" t="s">
        <v>97</v>
      </c>
      <c r="AC154" s="37" t="s">
        <v>97</v>
      </c>
      <c r="AD154" s="80">
        <v>0.19088323728813569</v>
      </c>
      <c r="AE154" s="80">
        <f t="shared" si="95"/>
        <v>0</v>
      </c>
      <c r="AF154" s="80">
        <f t="shared" si="114"/>
        <v>0</v>
      </c>
      <c r="AG154" s="80">
        <f t="shared" si="115"/>
        <v>0</v>
      </c>
      <c r="AH154" s="80">
        <f t="shared" si="116"/>
        <v>0</v>
      </c>
      <c r="AI154" s="80">
        <f t="shared" si="117"/>
        <v>0</v>
      </c>
      <c r="AJ154" s="80">
        <f t="shared" si="100"/>
        <v>0</v>
      </c>
      <c r="AK154" s="80">
        <v>0</v>
      </c>
      <c r="AL154" s="80">
        <v>0</v>
      </c>
      <c r="AM154" s="80">
        <v>0</v>
      </c>
      <c r="AN154" s="80">
        <v>0</v>
      </c>
      <c r="AO154" s="37">
        <f t="shared" si="121"/>
        <v>0</v>
      </c>
      <c r="AP154" s="37">
        <v>0</v>
      </c>
      <c r="AQ154" s="37">
        <v>0</v>
      </c>
      <c r="AR154" s="37">
        <v>0</v>
      </c>
      <c r="AS154" s="37">
        <v>0</v>
      </c>
      <c r="AT154" s="37" t="s">
        <v>97</v>
      </c>
      <c r="AU154" s="37" t="s">
        <v>97</v>
      </c>
      <c r="AV154" s="37" t="s">
        <v>97</v>
      </c>
      <c r="AW154" s="37" t="s">
        <v>97</v>
      </c>
      <c r="AX154" s="37" t="s">
        <v>97</v>
      </c>
      <c r="AY154" s="37" t="s">
        <v>97</v>
      </c>
      <c r="AZ154" s="37" t="s">
        <v>97</v>
      </c>
      <c r="BA154" s="37" t="s">
        <v>97</v>
      </c>
      <c r="BB154" s="37" t="s">
        <v>97</v>
      </c>
      <c r="BC154" s="37" t="s">
        <v>97</v>
      </c>
    </row>
    <row r="155" spans="1:55" ht="36" customHeight="1" x14ac:dyDescent="0.25">
      <c r="A155" s="64" t="s">
        <v>56</v>
      </c>
      <c r="B155" s="26" t="s">
        <v>182</v>
      </c>
      <c r="C155" s="27" t="s">
        <v>183</v>
      </c>
      <c r="D155" s="79">
        <v>0.30541317966101705</v>
      </c>
      <c r="E155" s="80">
        <f t="shared" si="90"/>
        <v>0</v>
      </c>
      <c r="F155" s="80">
        <f t="shared" si="91"/>
        <v>0</v>
      </c>
      <c r="G155" s="80">
        <f t="shared" si="92"/>
        <v>0</v>
      </c>
      <c r="H155" s="80">
        <f t="shared" si="93"/>
        <v>0</v>
      </c>
      <c r="I155" s="80">
        <f t="shared" si="94"/>
        <v>0</v>
      </c>
      <c r="J155" s="80">
        <f t="shared" si="99"/>
        <v>0</v>
      </c>
      <c r="K155" s="80">
        <v>0</v>
      </c>
      <c r="L155" s="80">
        <v>0</v>
      </c>
      <c r="M155" s="80">
        <v>0</v>
      </c>
      <c r="N155" s="80">
        <v>0</v>
      </c>
      <c r="O155" s="80">
        <f t="shared" si="120"/>
        <v>0</v>
      </c>
      <c r="P155" s="80">
        <v>0</v>
      </c>
      <c r="Q155" s="80">
        <v>0</v>
      </c>
      <c r="R155" s="80">
        <v>0</v>
      </c>
      <c r="S155" s="80">
        <v>0</v>
      </c>
      <c r="T155" s="37" t="s">
        <v>97</v>
      </c>
      <c r="U155" s="37" t="s">
        <v>97</v>
      </c>
      <c r="V155" s="37" t="s">
        <v>97</v>
      </c>
      <c r="W155" s="37" t="s">
        <v>97</v>
      </c>
      <c r="X155" s="37" t="s">
        <v>97</v>
      </c>
      <c r="Y155" s="37" t="s">
        <v>97</v>
      </c>
      <c r="Z155" s="37" t="s">
        <v>97</v>
      </c>
      <c r="AA155" s="37" t="s">
        <v>97</v>
      </c>
      <c r="AB155" s="37" t="s">
        <v>97</v>
      </c>
      <c r="AC155" s="37" t="s">
        <v>97</v>
      </c>
      <c r="AD155" s="80">
        <v>0.25451098305084757</v>
      </c>
      <c r="AE155" s="80">
        <f t="shared" si="95"/>
        <v>0</v>
      </c>
      <c r="AF155" s="80">
        <f t="shared" si="114"/>
        <v>0</v>
      </c>
      <c r="AG155" s="80">
        <f t="shared" si="115"/>
        <v>0</v>
      </c>
      <c r="AH155" s="80">
        <f t="shared" si="116"/>
        <v>0</v>
      </c>
      <c r="AI155" s="80">
        <f t="shared" si="117"/>
        <v>0</v>
      </c>
      <c r="AJ155" s="80">
        <f t="shared" si="100"/>
        <v>0</v>
      </c>
      <c r="AK155" s="80">
        <v>0</v>
      </c>
      <c r="AL155" s="80">
        <v>0</v>
      </c>
      <c r="AM155" s="80">
        <v>0</v>
      </c>
      <c r="AN155" s="80">
        <v>0</v>
      </c>
      <c r="AO155" s="37">
        <f t="shared" si="121"/>
        <v>0</v>
      </c>
      <c r="AP155" s="37">
        <v>0</v>
      </c>
      <c r="AQ155" s="37">
        <v>0</v>
      </c>
      <c r="AR155" s="37">
        <v>0</v>
      </c>
      <c r="AS155" s="37">
        <v>0</v>
      </c>
      <c r="AT155" s="37" t="s">
        <v>97</v>
      </c>
      <c r="AU155" s="37" t="s">
        <v>97</v>
      </c>
      <c r="AV155" s="37" t="s">
        <v>97</v>
      </c>
      <c r="AW155" s="37" t="s">
        <v>97</v>
      </c>
      <c r="AX155" s="37" t="s">
        <v>97</v>
      </c>
      <c r="AY155" s="37" t="s">
        <v>97</v>
      </c>
      <c r="AZ155" s="37" t="s">
        <v>97</v>
      </c>
      <c r="BA155" s="37" t="s">
        <v>97</v>
      </c>
      <c r="BB155" s="37" t="s">
        <v>97</v>
      </c>
      <c r="BC155" s="37" t="s">
        <v>97</v>
      </c>
    </row>
    <row r="156" spans="1:55" ht="36" customHeight="1" x14ac:dyDescent="0.25">
      <c r="A156" s="64" t="s">
        <v>56</v>
      </c>
      <c r="B156" s="26" t="s">
        <v>184</v>
      </c>
      <c r="C156" s="27" t="s">
        <v>185</v>
      </c>
      <c r="D156" s="79">
        <v>0.22905988474576283</v>
      </c>
      <c r="E156" s="80">
        <f t="shared" si="90"/>
        <v>0</v>
      </c>
      <c r="F156" s="80">
        <f t="shared" si="91"/>
        <v>0</v>
      </c>
      <c r="G156" s="80">
        <f t="shared" si="92"/>
        <v>0</v>
      </c>
      <c r="H156" s="80">
        <f t="shared" si="93"/>
        <v>0</v>
      </c>
      <c r="I156" s="80">
        <f t="shared" si="94"/>
        <v>0</v>
      </c>
      <c r="J156" s="80">
        <f t="shared" si="99"/>
        <v>0</v>
      </c>
      <c r="K156" s="80">
        <v>0</v>
      </c>
      <c r="L156" s="80">
        <v>0</v>
      </c>
      <c r="M156" s="80">
        <v>0</v>
      </c>
      <c r="N156" s="80">
        <v>0</v>
      </c>
      <c r="O156" s="80">
        <f t="shared" si="120"/>
        <v>0</v>
      </c>
      <c r="P156" s="80">
        <v>0</v>
      </c>
      <c r="Q156" s="80">
        <v>0</v>
      </c>
      <c r="R156" s="80">
        <v>0</v>
      </c>
      <c r="S156" s="80">
        <v>0</v>
      </c>
      <c r="T156" s="37" t="s">
        <v>97</v>
      </c>
      <c r="U156" s="37" t="s">
        <v>97</v>
      </c>
      <c r="V156" s="37" t="s">
        <v>97</v>
      </c>
      <c r="W156" s="37" t="s">
        <v>97</v>
      </c>
      <c r="X156" s="37" t="s">
        <v>97</v>
      </c>
      <c r="Y156" s="37" t="s">
        <v>97</v>
      </c>
      <c r="Z156" s="37" t="s">
        <v>97</v>
      </c>
      <c r="AA156" s="37" t="s">
        <v>97</v>
      </c>
      <c r="AB156" s="37" t="s">
        <v>97</v>
      </c>
      <c r="AC156" s="37" t="s">
        <v>97</v>
      </c>
      <c r="AD156" s="80">
        <v>0.19088323728813569</v>
      </c>
      <c r="AE156" s="80">
        <f t="shared" si="95"/>
        <v>0</v>
      </c>
      <c r="AF156" s="80">
        <f t="shared" si="114"/>
        <v>0</v>
      </c>
      <c r="AG156" s="80">
        <f t="shared" si="115"/>
        <v>0</v>
      </c>
      <c r="AH156" s="80">
        <f t="shared" si="116"/>
        <v>0</v>
      </c>
      <c r="AI156" s="80">
        <f t="shared" si="117"/>
        <v>0</v>
      </c>
      <c r="AJ156" s="80">
        <f t="shared" si="100"/>
        <v>0</v>
      </c>
      <c r="AK156" s="80">
        <v>0</v>
      </c>
      <c r="AL156" s="80">
        <v>0</v>
      </c>
      <c r="AM156" s="80">
        <v>0</v>
      </c>
      <c r="AN156" s="80">
        <v>0</v>
      </c>
      <c r="AO156" s="37">
        <f t="shared" si="121"/>
        <v>0</v>
      </c>
      <c r="AP156" s="37">
        <v>0</v>
      </c>
      <c r="AQ156" s="37">
        <v>0</v>
      </c>
      <c r="AR156" s="37">
        <v>0</v>
      </c>
      <c r="AS156" s="37">
        <v>0</v>
      </c>
      <c r="AT156" s="37" t="s">
        <v>97</v>
      </c>
      <c r="AU156" s="37" t="s">
        <v>97</v>
      </c>
      <c r="AV156" s="37" t="s">
        <v>97</v>
      </c>
      <c r="AW156" s="37" t="s">
        <v>97</v>
      </c>
      <c r="AX156" s="37" t="s">
        <v>97</v>
      </c>
      <c r="AY156" s="37" t="s">
        <v>97</v>
      </c>
      <c r="AZ156" s="37" t="s">
        <v>97</v>
      </c>
      <c r="BA156" s="37" t="s">
        <v>97</v>
      </c>
      <c r="BB156" s="37" t="s">
        <v>97</v>
      </c>
      <c r="BC156" s="37" t="s">
        <v>97</v>
      </c>
    </row>
    <row r="157" spans="1:55" ht="36" customHeight="1" x14ac:dyDescent="0.25">
      <c r="A157" s="64" t="s">
        <v>56</v>
      </c>
      <c r="B157" s="31" t="s">
        <v>186</v>
      </c>
      <c r="C157" s="32" t="s">
        <v>187</v>
      </c>
      <c r="D157" s="79">
        <v>0.124959661016949</v>
      </c>
      <c r="E157" s="80">
        <f t="shared" ref="E157:E220" si="123">J157+O157</f>
        <v>0</v>
      </c>
      <c r="F157" s="80">
        <f t="shared" ref="F157:F220" si="124">K157+P157</f>
        <v>0</v>
      </c>
      <c r="G157" s="80">
        <f t="shared" ref="G157:G220" si="125">L157+Q157</f>
        <v>0</v>
      </c>
      <c r="H157" s="80">
        <f t="shared" ref="H157:H220" si="126">M157+R157</f>
        <v>0</v>
      </c>
      <c r="I157" s="80">
        <f t="shared" ref="I157:I220" si="127">N157+S157</f>
        <v>0</v>
      </c>
      <c r="J157" s="80">
        <f t="shared" si="99"/>
        <v>0</v>
      </c>
      <c r="K157" s="80">
        <v>0</v>
      </c>
      <c r="L157" s="80">
        <v>0</v>
      </c>
      <c r="M157" s="80">
        <v>0</v>
      </c>
      <c r="N157" s="80">
        <v>0</v>
      </c>
      <c r="O157" s="80">
        <f t="shared" si="120"/>
        <v>0</v>
      </c>
      <c r="P157" s="80">
        <v>0</v>
      </c>
      <c r="Q157" s="80">
        <v>0</v>
      </c>
      <c r="R157" s="80">
        <v>0</v>
      </c>
      <c r="S157" s="80">
        <v>0</v>
      </c>
      <c r="T157" s="37" t="s">
        <v>97</v>
      </c>
      <c r="U157" s="37" t="s">
        <v>97</v>
      </c>
      <c r="V157" s="37" t="s">
        <v>97</v>
      </c>
      <c r="W157" s="37" t="s">
        <v>97</v>
      </c>
      <c r="X157" s="37" t="s">
        <v>97</v>
      </c>
      <c r="Y157" s="37" t="s">
        <v>97</v>
      </c>
      <c r="Z157" s="37" t="s">
        <v>97</v>
      </c>
      <c r="AA157" s="37" t="s">
        <v>97</v>
      </c>
      <c r="AB157" s="37" t="s">
        <v>97</v>
      </c>
      <c r="AC157" s="37" t="s">
        <v>97</v>
      </c>
      <c r="AD157" s="80">
        <v>0.1041330508474575</v>
      </c>
      <c r="AE157" s="80">
        <f t="shared" ref="AE157:AE220" si="128">AJ157+AO157</f>
        <v>0</v>
      </c>
      <c r="AF157" s="80">
        <f t="shared" si="114"/>
        <v>0</v>
      </c>
      <c r="AG157" s="80">
        <f t="shared" si="115"/>
        <v>0</v>
      </c>
      <c r="AH157" s="80">
        <f t="shared" si="116"/>
        <v>0</v>
      </c>
      <c r="AI157" s="80">
        <f t="shared" si="117"/>
        <v>0</v>
      </c>
      <c r="AJ157" s="80">
        <f t="shared" si="100"/>
        <v>0</v>
      </c>
      <c r="AK157" s="80">
        <v>0</v>
      </c>
      <c r="AL157" s="80">
        <v>0</v>
      </c>
      <c r="AM157" s="80">
        <v>0</v>
      </c>
      <c r="AN157" s="80">
        <v>0</v>
      </c>
      <c r="AO157" s="37">
        <f t="shared" si="121"/>
        <v>0</v>
      </c>
      <c r="AP157" s="37">
        <v>0</v>
      </c>
      <c r="AQ157" s="37">
        <v>0</v>
      </c>
      <c r="AR157" s="37">
        <v>0</v>
      </c>
      <c r="AS157" s="37">
        <v>0</v>
      </c>
      <c r="AT157" s="37" t="s">
        <v>97</v>
      </c>
      <c r="AU157" s="37" t="s">
        <v>97</v>
      </c>
      <c r="AV157" s="37" t="s">
        <v>97</v>
      </c>
      <c r="AW157" s="37" t="s">
        <v>97</v>
      </c>
      <c r="AX157" s="37" t="s">
        <v>97</v>
      </c>
      <c r="AY157" s="37" t="s">
        <v>97</v>
      </c>
      <c r="AZ157" s="37" t="s">
        <v>97</v>
      </c>
      <c r="BA157" s="37" t="s">
        <v>97</v>
      </c>
      <c r="BB157" s="37" t="s">
        <v>97</v>
      </c>
      <c r="BC157" s="37" t="s">
        <v>97</v>
      </c>
    </row>
    <row r="158" spans="1:55" ht="36" customHeight="1" x14ac:dyDescent="0.25">
      <c r="A158" s="64" t="s">
        <v>56</v>
      </c>
      <c r="B158" s="26" t="s">
        <v>188</v>
      </c>
      <c r="C158" s="27" t="s">
        <v>189</v>
      </c>
      <c r="D158" s="79">
        <v>0.37805489735593195</v>
      </c>
      <c r="E158" s="80">
        <f t="shared" si="123"/>
        <v>0</v>
      </c>
      <c r="F158" s="80">
        <f t="shared" si="124"/>
        <v>0</v>
      </c>
      <c r="G158" s="80">
        <f t="shared" si="125"/>
        <v>0</v>
      </c>
      <c r="H158" s="80">
        <f t="shared" si="126"/>
        <v>0</v>
      </c>
      <c r="I158" s="80">
        <f t="shared" si="127"/>
        <v>0</v>
      </c>
      <c r="J158" s="80">
        <f t="shared" si="99"/>
        <v>0</v>
      </c>
      <c r="K158" s="80">
        <v>0</v>
      </c>
      <c r="L158" s="80">
        <v>0</v>
      </c>
      <c r="M158" s="80">
        <v>0</v>
      </c>
      <c r="N158" s="80">
        <v>0</v>
      </c>
      <c r="O158" s="80">
        <f t="shared" si="120"/>
        <v>0</v>
      </c>
      <c r="P158" s="80">
        <v>0</v>
      </c>
      <c r="Q158" s="80">
        <v>0</v>
      </c>
      <c r="R158" s="80">
        <v>0</v>
      </c>
      <c r="S158" s="80">
        <v>0</v>
      </c>
      <c r="T158" s="37" t="s">
        <v>97</v>
      </c>
      <c r="U158" s="37" t="s">
        <v>97</v>
      </c>
      <c r="V158" s="37" t="s">
        <v>97</v>
      </c>
      <c r="W158" s="37" t="s">
        <v>97</v>
      </c>
      <c r="X158" s="37" t="s">
        <v>97</v>
      </c>
      <c r="Y158" s="37" t="s">
        <v>97</v>
      </c>
      <c r="Z158" s="37" t="s">
        <v>97</v>
      </c>
      <c r="AA158" s="37" t="s">
        <v>97</v>
      </c>
      <c r="AB158" s="37" t="s">
        <v>97</v>
      </c>
      <c r="AC158" s="37" t="s">
        <v>97</v>
      </c>
      <c r="AD158" s="80">
        <v>0.31504574779660999</v>
      </c>
      <c r="AE158" s="80">
        <f t="shared" si="128"/>
        <v>0</v>
      </c>
      <c r="AF158" s="80">
        <f t="shared" si="114"/>
        <v>0</v>
      </c>
      <c r="AG158" s="80">
        <f t="shared" si="115"/>
        <v>0</v>
      </c>
      <c r="AH158" s="80">
        <f t="shared" si="116"/>
        <v>0</v>
      </c>
      <c r="AI158" s="80">
        <f t="shared" si="117"/>
        <v>0</v>
      </c>
      <c r="AJ158" s="80">
        <f t="shared" si="100"/>
        <v>0</v>
      </c>
      <c r="AK158" s="80">
        <v>0</v>
      </c>
      <c r="AL158" s="80">
        <v>0</v>
      </c>
      <c r="AM158" s="80">
        <v>0</v>
      </c>
      <c r="AN158" s="80">
        <v>0</v>
      </c>
      <c r="AO158" s="37">
        <f t="shared" si="121"/>
        <v>0</v>
      </c>
      <c r="AP158" s="37">
        <v>0</v>
      </c>
      <c r="AQ158" s="37">
        <v>0</v>
      </c>
      <c r="AR158" s="37">
        <v>0</v>
      </c>
      <c r="AS158" s="37">
        <v>0</v>
      </c>
      <c r="AT158" s="37" t="s">
        <v>97</v>
      </c>
      <c r="AU158" s="37" t="s">
        <v>97</v>
      </c>
      <c r="AV158" s="37" t="s">
        <v>97</v>
      </c>
      <c r="AW158" s="37" t="s">
        <v>97</v>
      </c>
      <c r="AX158" s="37" t="s">
        <v>97</v>
      </c>
      <c r="AY158" s="37" t="s">
        <v>97</v>
      </c>
      <c r="AZ158" s="37" t="s">
        <v>97</v>
      </c>
      <c r="BA158" s="37" t="s">
        <v>97</v>
      </c>
      <c r="BB158" s="37" t="s">
        <v>97</v>
      </c>
      <c r="BC158" s="37" t="s">
        <v>97</v>
      </c>
    </row>
    <row r="159" spans="1:55" ht="46.5" customHeight="1" x14ac:dyDescent="0.25">
      <c r="A159" s="64" t="s">
        <v>56</v>
      </c>
      <c r="B159" s="26" t="s">
        <v>190</v>
      </c>
      <c r="C159" s="27" t="s">
        <v>191</v>
      </c>
      <c r="D159" s="79">
        <v>0.13817999267796602</v>
      </c>
      <c r="E159" s="80">
        <f t="shared" si="123"/>
        <v>0</v>
      </c>
      <c r="F159" s="80">
        <f t="shared" si="124"/>
        <v>0</v>
      </c>
      <c r="G159" s="80">
        <f t="shared" si="125"/>
        <v>0</v>
      </c>
      <c r="H159" s="80">
        <f t="shared" si="126"/>
        <v>0</v>
      </c>
      <c r="I159" s="80">
        <f t="shared" si="127"/>
        <v>0</v>
      </c>
      <c r="J159" s="80">
        <f t="shared" si="99"/>
        <v>0</v>
      </c>
      <c r="K159" s="80">
        <v>0</v>
      </c>
      <c r="L159" s="80">
        <v>0</v>
      </c>
      <c r="M159" s="80">
        <v>0</v>
      </c>
      <c r="N159" s="80">
        <v>0</v>
      </c>
      <c r="O159" s="80">
        <f t="shared" si="120"/>
        <v>0</v>
      </c>
      <c r="P159" s="80">
        <v>0</v>
      </c>
      <c r="Q159" s="80">
        <v>0</v>
      </c>
      <c r="R159" s="80">
        <v>0</v>
      </c>
      <c r="S159" s="80">
        <v>0</v>
      </c>
      <c r="T159" s="37" t="s">
        <v>97</v>
      </c>
      <c r="U159" s="37" t="s">
        <v>97</v>
      </c>
      <c r="V159" s="37" t="s">
        <v>97</v>
      </c>
      <c r="W159" s="37" t="s">
        <v>97</v>
      </c>
      <c r="X159" s="37" t="s">
        <v>97</v>
      </c>
      <c r="Y159" s="37" t="s">
        <v>97</v>
      </c>
      <c r="Z159" s="37" t="s">
        <v>97</v>
      </c>
      <c r="AA159" s="37" t="s">
        <v>97</v>
      </c>
      <c r="AB159" s="37" t="s">
        <v>97</v>
      </c>
      <c r="AC159" s="37" t="s">
        <v>97</v>
      </c>
      <c r="AD159" s="80">
        <v>0.11514999389830502</v>
      </c>
      <c r="AE159" s="80">
        <f t="shared" si="128"/>
        <v>0</v>
      </c>
      <c r="AF159" s="80">
        <f t="shared" si="114"/>
        <v>0</v>
      </c>
      <c r="AG159" s="80">
        <f t="shared" si="115"/>
        <v>0</v>
      </c>
      <c r="AH159" s="80">
        <f t="shared" si="116"/>
        <v>0</v>
      </c>
      <c r="AI159" s="80">
        <f t="shared" si="117"/>
        <v>0</v>
      </c>
      <c r="AJ159" s="80">
        <f t="shared" si="100"/>
        <v>0</v>
      </c>
      <c r="AK159" s="80">
        <v>0</v>
      </c>
      <c r="AL159" s="80">
        <v>0</v>
      </c>
      <c r="AM159" s="80">
        <v>0</v>
      </c>
      <c r="AN159" s="80">
        <v>0</v>
      </c>
      <c r="AO159" s="37">
        <f t="shared" si="121"/>
        <v>0</v>
      </c>
      <c r="AP159" s="37">
        <v>0</v>
      </c>
      <c r="AQ159" s="37">
        <v>0</v>
      </c>
      <c r="AR159" s="37">
        <v>0</v>
      </c>
      <c r="AS159" s="37">
        <v>0</v>
      </c>
      <c r="AT159" s="37" t="s">
        <v>97</v>
      </c>
      <c r="AU159" s="37" t="s">
        <v>97</v>
      </c>
      <c r="AV159" s="37" t="s">
        <v>97</v>
      </c>
      <c r="AW159" s="37" t="s">
        <v>97</v>
      </c>
      <c r="AX159" s="37" t="s">
        <v>97</v>
      </c>
      <c r="AY159" s="37" t="s">
        <v>97</v>
      </c>
      <c r="AZ159" s="37" t="s">
        <v>97</v>
      </c>
      <c r="BA159" s="37" t="s">
        <v>97</v>
      </c>
      <c r="BB159" s="37" t="s">
        <v>97</v>
      </c>
      <c r="BC159" s="37" t="s">
        <v>97</v>
      </c>
    </row>
    <row r="160" spans="1:55" ht="46.5" customHeight="1" x14ac:dyDescent="0.25">
      <c r="A160" s="64" t="s">
        <v>56</v>
      </c>
      <c r="B160" s="26" t="s">
        <v>192</v>
      </c>
      <c r="C160" s="27" t="s">
        <v>193</v>
      </c>
      <c r="D160" s="79">
        <v>0.14529864467796602</v>
      </c>
      <c r="E160" s="80">
        <f t="shared" si="123"/>
        <v>0</v>
      </c>
      <c r="F160" s="80">
        <f t="shared" si="124"/>
        <v>0</v>
      </c>
      <c r="G160" s="80">
        <f t="shared" si="125"/>
        <v>0</v>
      </c>
      <c r="H160" s="80">
        <f t="shared" si="126"/>
        <v>0</v>
      </c>
      <c r="I160" s="80">
        <f t="shared" si="127"/>
        <v>0</v>
      </c>
      <c r="J160" s="80">
        <f t="shared" si="99"/>
        <v>0</v>
      </c>
      <c r="K160" s="80">
        <v>0</v>
      </c>
      <c r="L160" s="80">
        <v>0</v>
      </c>
      <c r="M160" s="80">
        <v>0</v>
      </c>
      <c r="N160" s="80">
        <v>0</v>
      </c>
      <c r="O160" s="80">
        <f t="shared" si="120"/>
        <v>0</v>
      </c>
      <c r="P160" s="80">
        <v>0</v>
      </c>
      <c r="Q160" s="80">
        <v>0</v>
      </c>
      <c r="R160" s="80">
        <v>0</v>
      </c>
      <c r="S160" s="80">
        <v>0</v>
      </c>
      <c r="T160" s="37" t="s">
        <v>97</v>
      </c>
      <c r="U160" s="37" t="s">
        <v>97</v>
      </c>
      <c r="V160" s="37" t="s">
        <v>97</v>
      </c>
      <c r="W160" s="37" t="s">
        <v>97</v>
      </c>
      <c r="X160" s="37" t="s">
        <v>97</v>
      </c>
      <c r="Y160" s="37" t="s">
        <v>97</v>
      </c>
      <c r="Z160" s="37" t="s">
        <v>97</v>
      </c>
      <c r="AA160" s="37" t="s">
        <v>97</v>
      </c>
      <c r="AB160" s="37" t="s">
        <v>97</v>
      </c>
      <c r="AC160" s="37" t="s">
        <v>97</v>
      </c>
      <c r="AD160" s="80">
        <v>0.12108220389830503</v>
      </c>
      <c r="AE160" s="80">
        <f t="shared" si="128"/>
        <v>0</v>
      </c>
      <c r="AF160" s="80">
        <f t="shared" si="114"/>
        <v>0</v>
      </c>
      <c r="AG160" s="80">
        <f t="shared" si="115"/>
        <v>0</v>
      </c>
      <c r="AH160" s="80">
        <f t="shared" si="116"/>
        <v>0</v>
      </c>
      <c r="AI160" s="80">
        <f t="shared" si="117"/>
        <v>0</v>
      </c>
      <c r="AJ160" s="80">
        <f t="shared" si="100"/>
        <v>0</v>
      </c>
      <c r="AK160" s="80">
        <v>0</v>
      </c>
      <c r="AL160" s="80">
        <v>0</v>
      </c>
      <c r="AM160" s="80">
        <v>0</v>
      </c>
      <c r="AN160" s="80">
        <v>0</v>
      </c>
      <c r="AO160" s="37">
        <f t="shared" si="121"/>
        <v>0</v>
      </c>
      <c r="AP160" s="37">
        <v>0</v>
      </c>
      <c r="AQ160" s="37">
        <v>0</v>
      </c>
      <c r="AR160" s="37">
        <v>0</v>
      </c>
      <c r="AS160" s="37">
        <v>0</v>
      </c>
      <c r="AT160" s="37" t="s">
        <v>97</v>
      </c>
      <c r="AU160" s="37" t="s">
        <v>97</v>
      </c>
      <c r="AV160" s="37" t="s">
        <v>97</v>
      </c>
      <c r="AW160" s="37" t="s">
        <v>97</v>
      </c>
      <c r="AX160" s="37" t="s">
        <v>97</v>
      </c>
      <c r="AY160" s="37" t="s">
        <v>97</v>
      </c>
      <c r="AZ160" s="37" t="s">
        <v>97</v>
      </c>
      <c r="BA160" s="37" t="s">
        <v>97</v>
      </c>
      <c r="BB160" s="37" t="s">
        <v>97</v>
      </c>
      <c r="BC160" s="37" t="s">
        <v>97</v>
      </c>
    </row>
    <row r="161" spans="1:55" ht="30" customHeight="1" x14ac:dyDescent="0.25">
      <c r="A161" s="64" t="s">
        <v>56</v>
      </c>
      <c r="B161" s="26" t="s">
        <v>194</v>
      </c>
      <c r="C161" s="27" t="s">
        <v>195</v>
      </c>
      <c r="D161" s="79">
        <v>0.34699626101694897</v>
      </c>
      <c r="E161" s="80">
        <f t="shared" si="123"/>
        <v>0</v>
      </c>
      <c r="F161" s="80">
        <f t="shared" si="124"/>
        <v>0</v>
      </c>
      <c r="G161" s="80">
        <f t="shared" si="125"/>
        <v>0</v>
      </c>
      <c r="H161" s="80">
        <f t="shared" si="126"/>
        <v>0</v>
      </c>
      <c r="I161" s="80">
        <f t="shared" si="127"/>
        <v>0</v>
      </c>
      <c r="J161" s="80">
        <f t="shared" si="99"/>
        <v>0</v>
      </c>
      <c r="K161" s="80">
        <v>0</v>
      </c>
      <c r="L161" s="80">
        <v>0</v>
      </c>
      <c r="M161" s="80">
        <v>0</v>
      </c>
      <c r="N161" s="80">
        <v>0</v>
      </c>
      <c r="O161" s="80">
        <f t="shared" si="120"/>
        <v>0</v>
      </c>
      <c r="P161" s="80">
        <v>0</v>
      </c>
      <c r="Q161" s="80">
        <v>0</v>
      </c>
      <c r="R161" s="80">
        <v>0</v>
      </c>
      <c r="S161" s="80">
        <v>0</v>
      </c>
      <c r="T161" s="37" t="s">
        <v>97</v>
      </c>
      <c r="U161" s="37" t="s">
        <v>97</v>
      </c>
      <c r="V161" s="37" t="s">
        <v>97</v>
      </c>
      <c r="W161" s="37" t="s">
        <v>97</v>
      </c>
      <c r="X161" s="37" t="s">
        <v>97</v>
      </c>
      <c r="Y161" s="37" t="s">
        <v>97</v>
      </c>
      <c r="Z161" s="37" t="s">
        <v>97</v>
      </c>
      <c r="AA161" s="37" t="s">
        <v>97</v>
      </c>
      <c r="AB161" s="37" t="s">
        <v>97</v>
      </c>
      <c r="AC161" s="37" t="s">
        <v>97</v>
      </c>
      <c r="AD161" s="80">
        <v>0.28916355084745748</v>
      </c>
      <c r="AE161" s="80">
        <f t="shared" si="128"/>
        <v>0</v>
      </c>
      <c r="AF161" s="80">
        <f t="shared" si="114"/>
        <v>0</v>
      </c>
      <c r="AG161" s="80">
        <f t="shared" si="115"/>
        <v>0</v>
      </c>
      <c r="AH161" s="80">
        <f t="shared" si="116"/>
        <v>0</v>
      </c>
      <c r="AI161" s="80">
        <f t="shared" si="117"/>
        <v>0</v>
      </c>
      <c r="AJ161" s="80">
        <f t="shared" si="100"/>
        <v>0</v>
      </c>
      <c r="AK161" s="80">
        <v>0</v>
      </c>
      <c r="AL161" s="80">
        <v>0</v>
      </c>
      <c r="AM161" s="80">
        <v>0</v>
      </c>
      <c r="AN161" s="80">
        <v>0</v>
      </c>
      <c r="AO161" s="37">
        <f t="shared" si="121"/>
        <v>0</v>
      </c>
      <c r="AP161" s="37">
        <v>0</v>
      </c>
      <c r="AQ161" s="37">
        <v>0</v>
      </c>
      <c r="AR161" s="37">
        <v>0</v>
      </c>
      <c r="AS161" s="37">
        <v>0</v>
      </c>
      <c r="AT161" s="37" t="s">
        <v>97</v>
      </c>
      <c r="AU161" s="37" t="s">
        <v>97</v>
      </c>
      <c r="AV161" s="37" t="s">
        <v>97</v>
      </c>
      <c r="AW161" s="37" t="s">
        <v>97</v>
      </c>
      <c r="AX161" s="37" t="s">
        <v>97</v>
      </c>
      <c r="AY161" s="37" t="s">
        <v>97</v>
      </c>
      <c r="AZ161" s="37" t="s">
        <v>97</v>
      </c>
      <c r="BA161" s="37" t="s">
        <v>97</v>
      </c>
      <c r="BB161" s="37" t="s">
        <v>97</v>
      </c>
      <c r="BC161" s="37" t="s">
        <v>97</v>
      </c>
    </row>
    <row r="162" spans="1:55" ht="34.5" customHeight="1" x14ac:dyDescent="0.25">
      <c r="A162" s="64" t="s">
        <v>56</v>
      </c>
      <c r="B162" s="26" t="s">
        <v>196</v>
      </c>
      <c r="C162" s="27" t="s">
        <v>197</v>
      </c>
      <c r="D162" s="79">
        <v>5.4873551999999999E-2</v>
      </c>
      <c r="E162" s="80">
        <f t="shared" si="123"/>
        <v>0</v>
      </c>
      <c r="F162" s="80">
        <f t="shared" si="124"/>
        <v>0</v>
      </c>
      <c r="G162" s="80">
        <f t="shared" si="125"/>
        <v>0</v>
      </c>
      <c r="H162" s="80">
        <f t="shared" si="126"/>
        <v>0</v>
      </c>
      <c r="I162" s="80">
        <f t="shared" si="127"/>
        <v>0</v>
      </c>
      <c r="J162" s="80">
        <f t="shared" si="99"/>
        <v>0</v>
      </c>
      <c r="K162" s="80">
        <v>0</v>
      </c>
      <c r="L162" s="80">
        <v>0</v>
      </c>
      <c r="M162" s="80">
        <v>0</v>
      </c>
      <c r="N162" s="80">
        <v>0</v>
      </c>
      <c r="O162" s="80">
        <f t="shared" si="120"/>
        <v>0</v>
      </c>
      <c r="P162" s="80">
        <v>0</v>
      </c>
      <c r="Q162" s="80">
        <v>0</v>
      </c>
      <c r="R162" s="80">
        <v>0</v>
      </c>
      <c r="S162" s="80">
        <v>0</v>
      </c>
      <c r="T162" s="37" t="s">
        <v>97</v>
      </c>
      <c r="U162" s="37" t="s">
        <v>97</v>
      </c>
      <c r="V162" s="37" t="s">
        <v>97</v>
      </c>
      <c r="W162" s="37" t="s">
        <v>97</v>
      </c>
      <c r="X162" s="37" t="s">
        <v>97</v>
      </c>
      <c r="Y162" s="37" t="s">
        <v>97</v>
      </c>
      <c r="Z162" s="37" t="s">
        <v>97</v>
      </c>
      <c r="AA162" s="37" t="s">
        <v>97</v>
      </c>
      <c r="AB162" s="37" t="s">
        <v>97</v>
      </c>
      <c r="AC162" s="37" t="s">
        <v>97</v>
      </c>
      <c r="AD162" s="80">
        <v>4.5727959999999998E-2</v>
      </c>
      <c r="AE162" s="80">
        <f t="shared" si="128"/>
        <v>0</v>
      </c>
      <c r="AF162" s="80">
        <f t="shared" si="114"/>
        <v>0</v>
      </c>
      <c r="AG162" s="80">
        <f t="shared" si="115"/>
        <v>0</v>
      </c>
      <c r="AH162" s="80">
        <f t="shared" si="116"/>
        <v>0</v>
      </c>
      <c r="AI162" s="80">
        <f t="shared" si="117"/>
        <v>0</v>
      </c>
      <c r="AJ162" s="80">
        <f t="shared" si="100"/>
        <v>0</v>
      </c>
      <c r="AK162" s="80">
        <v>0</v>
      </c>
      <c r="AL162" s="80">
        <v>0</v>
      </c>
      <c r="AM162" s="80">
        <v>0</v>
      </c>
      <c r="AN162" s="80">
        <v>0</v>
      </c>
      <c r="AO162" s="37">
        <f t="shared" si="121"/>
        <v>0</v>
      </c>
      <c r="AP162" s="37">
        <v>0</v>
      </c>
      <c r="AQ162" s="37">
        <v>0</v>
      </c>
      <c r="AR162" s="37">
        <v>0</v>
      </c>
      <c r="AS162" s="37">
        <v>0</v>
      </c>
      <c r="AT162" s="37" t="s">
        <v>97</v>
      </c>
      <c r="AU162" s="37" t="s">
        <v>97</v>
      </c>
      <c r="AV162" s="37" t="s">
        <v>97</v>
      </c>
      <c r="AW162" s="37" t="s">
        <v>97</v>
      </c>
      <c r="AX162" s="37" t="s">
        <v>97</v>
      </c>
      <c r="AY162" s="37" t="s">
        <v>97</v>
      </c>
      <c r="AZ162" s="37" t="s">
        <v>97</v>
      </c>
      <c r="BA162" s="37" t="s">
        <v>97</v>
      </c>
      <c r="BB162" s="37" t="s">
        <v>97</v>
      </c>
      <c r="BC162" s="37" t="s">
        <v>97</v>
      </c>
    </row>
    <row r="163" spans="1:55" ht="36.75" customHeight="1" x14ac:dyDescent="0.25">
      <c r="A163" s="64" t="s">
        <v>56</v>
      </c>
      <c r="B163" s="26" t="s">
        <v>198</v>
      </c>
      <c r="C163" s="27" t="s">
        <v>199</v>
      </c>
      <c r="D163" s="79">
        <v>0.13919694467796601</v>
      </c>
      <c r="E163" s="80">
        <f t="shared" si="123"/>
        <v>0</v>
      </c>
      <c r="F163" s="80">
        <f t="shared" si="124"/>
        <v>0</v>
      </c>
      <c r="G163" s="80">
        <f t="shared" si="125"/>
        <v>0</v>
      </c>
      <c r="H163" s="80">
        <f t="shared" si="126"/>
        <v>0</v>
      </c>
      <c r="I163" s="80">
        <f t="shared" si="127"/>
        <v>0</v>
      </c>
      <c r="J163" s="80">
        <f t="shared" si="99"/>
        <v>0</v>
      </c>
      <c r="K163" s="80">
        <v>0</v>
      </c>
      <c r="L163" s="80">
        <v>0</v>
      </c>
      <c r="M163" s="80">
        <v>0</v>
      </c>
      <c r="N163" s="80">
        <v>0</v>
      </c>
      <c r="O163" s="80">
        <f t="shared" si="120"/>
        <v>0</v>
      </c>
      <c r="P163" s="80">
        <v>0</v>
      </c>
      <c r="Q163" s="80">
        <v>0</v>
      </c>
      <c r="R163" s="80">
        <v>0</v>
      </c>
      <c r="S163" s="80">
        <v>0</v>
      </c>
      <c r="T163" s="37" t="s">
        <v>97</v>
      </c>
      <c r="U163" s="37" t="s">
        <v>97</v>
      </c>
      <c r="V163" s="37" t="s">
        <v>97</v>
      </c>
      <c r="W163" s="37" t="s">
        <v>97</v>
      </c>
      <c r="X163" s="37" t="s">
        <v>97</v>
      </c>
      <c r="Y163" s="37" t="s">
        <v>97</v>
      </c>
      <c r="Z163" s="37" t="s">
        <v>97</v>
      </c>
      <c r="AA163" s="37" t="s">
        <v>97</v>
      </c>
      <c r="AB163" s="37" t="s">
        <v>97</v>
      </c>
      <c r="AC163" s="37" t="s">
        <v>97</v>
      </c>
      <c r="AD163" s="80">
        <v>0.11599745389830501</v>
      </c>
      <c r="AE163" s="80">
        <f t="shared" si="128"/>
        <v>0</v>
      </c>
      <c r="AF163" s="80">
        <f t="shared" si="114"/>
        <v>0</v>
      </c>
      <c r="AG163" s="80">
        <f t="shared" si="115"/>
        <v>0</v>
      </c>
      <c r="AH163" s="80">
        <f t="shared" si="116"/>
        <v>0</v>
      </c>
      <c r="AI163" s="80">
        <f t="shared" si="117"/>
        <v>0</v>
      </c>
      <c r="AJ163" s="80">
        <f t="shared" si="100"/>
        <v>0</v>
      </c>
      <c r="AK163" s="80">
        <v>0</v>
      </c>
      <c r="AL163" s="80">
        <v>0</v>
      </c>
      <c r="AM163" s="80">
        <v>0</v>
      </c>
      <c r="AN163" s="80">
        <v>0</v>
      </c>
      <c r="AO163" s="37">
        <f t="shared" si="121"/>
        <v>0</v>
      </c>
      <c r="AP163" s="37">
        <v>0</v>
      </c>
      <c r="AQ163" s="37">
        <v>0</v>
      </c>
      <c r="AR163" s="37">
        <v>0</v>
      </c>
      <c r="AS163" s="37">
        <v>0</v>
      </c>
      <c r="AT163" s="37" t="s">
        <v>97</v>
      </c>
      <c r="AU163" s="37" t="s">
        <v>97</v>
      </c>
      <c r="AV163" s="37" t="s">
        <v>97</v>
      </c>
      <c r="AW163" s="37" t="s">
        <v>97</v>
      </c>
      <c r="AX163" s="37" t="s">
        <v>97</v>
      </c>
      <c r="AY163" s="37" t="s">
        <v>97</v>
      </c>
      <c r="AZ163" s="37" t="s">
        <v>97</v>
      </c>
      <c r="BA163" s="37" t="s">
        <v>97</v>
      </c>
      <c r="BB163" s="37" t="s">
        <v>97</v>
      </c>
      <c r="BC163" s="37" t="s">
        <v>97</v>
      </c>
    </row>
    <row r="164" spans="1:55" ht="36.75" customHeight="1" x14ac:dyDescent="0.25">
      <c r="A164" s="64" t="s">
        <v>56</v>
      </c>
      <c r="B164" s="26" t="s">
        <v>200</v>
      </c>
      <c r="C164" s="27" t="s">
        <v>201</v>
      </c>
      <c r="D164" s="79">
        <v>0.19407050033898296</v>
      </c>
      <c r="E164" s="80">
        <f t="shared" si="123"/>
        <v>0</v>
      </c>
      <c r="F164" s="80">
        <f t="shared" si="124"/>
        <v>0</v>
      </c>
      <c r="G164" s="80">
        <f t="shared" si="125"/>
        <v>0</v>
      </c>
      <c r="H164" s="80">
        <f t="shared" si="126"/>
        <v>0</v>
      </c>
      <c r="I164" s="80">
        <f t="shared" si="127"/>
        <v>0</v>
      </c>
      <c r="J164" s="80">
        <f t="shared" si="99"/>
        <v>0</v>
      </c>
      <c r="K164" s="80">
        <v>0</v>
      </c>
      <c r="L164" s="80">
        <v>0</v>
      </c>
      <c r="M164" s="80">
        <v>0</v>
      </c>
      <c r="N164" s="80">
        <v>0</v>
      </c>
      <c r="O164" s="80">
        <f t="shared" si="120"/>
        <v>0</v>
      </c>
      <c r="P164" s="80">
        <v>0</v>
      </c>
      <c r="Q164" s="80">
        <v>0</v>
      </c>
      <c r="R164" s="80">
        <v>0</v>
      </c>
      <c r="S164" s="80">
        <v>0</v>
      </c>
      <c r="T164" s="37" t="s">
        <v>97</v>
      </c>
      <c r="U164" s="37" t="s">
        <v>97</v>
      </c>
      <c r="V164" s="37" t="s">
        <v>97</v>
      </c>
      <c r="W164" s="37" t="s">
        <v>97</v>
      </c>
      <c r="X164" s="37" t="s">
        <v>97</v>
      </c>
      <c r="Y164" s="37" t="s">
        <v>97</v>
      </c>
      <c r="Z164" s="37" t="s">
        <v>97</v>
      </c>
      <c r="AA164" s="37" t="s">
        <v>97</v>
      </c>
      <c r="AB164" s="37" t="s">
        <v>97</v>
      </c>
      <c r="AC164" s="37" t="s">
        <v>97</v>
      </c>
      <c r="AD164" s="80">
        <v>0.16172541694915246</v>
      </c>
      <c r="AE164" s="80">
        <f t="shared" si="128"/>
        <v>0</v>
      </c>
      <c r="AF164" s="80">
        <f t="shared" si="114"/>
        <v>0</v>
      </c>
      <c r="AG164" s="80">
        <f t="shared" si="115"/>
        <v>0</v>
      </c>
      <c r="AH164" s="80">
        <f t="shared" si="116"/>
        <v>0</v>
      </c>
      <c r="AI164" s="80">
        <f t="shared" si="117"/>
        <v>0</v>
      </c>
      <c r="AJ164" s="80">
        <f t="shared" si="100"/>
        <v>0</v>
      </c>
      <c r="AK164" s="80">
        <v>0</v>
      </c>
      <c r="AL164" s="80">
        <v>0</v>
      </c>
      <c r="AM164" s="80">
        <v>0</v>
      </c>
      <c r="AN164" s="80">
        <v>0</v>
      </c>
      <c r="AO164" s="37">
        <f t="shared" si="121"/>
        <v>0</v>
      </c>
      <c r="AP164" s="37">
        <v>0</v>
      </c>
      <c r="AQ164" s="37">
        <v>0</v>
      </c>
      <c r="AR164" s="37">
        <v>0</v>
      </c>
      <c r="AS164" s="37">
        <v>0</v>
      </c>
      <c r="AT164" s="37" t="s">
        <v>97</v>
      </c>
      <c r="AU164" s="37" t="s">
        <v>97</v>
      </c>
      <c r="AV164" s="37" t="s">
        <v>97</v>
      </c>
      <c r="AW164" s="37" t="s">
        <v>97</v>
      </c>
      <c r="AX164" s="37" t="s">
        <v>97</v>
      </c>
      <c r="AY164" s="37" t="s">
        <v>97</v>
      </c>
      <c r="AZ164" s="37" t="s">
        <v>97</v>
      </c>
      <c r="BA164" s="37" t="s">
        <v>97</v>
      </c>
      <c r="BB164" s="37" t="s">
        <v>97</v>
      </c>
      <c r="BC164" s="37" t="s">
        <v>97</v>
      </c>
    </row>
    <row r="165" spans="1:55" ht="36.75" customHeight="1" x14ac:dyDescent="0.25">
      <c r="A165" s="64" t="s">
        <v>56</v>
      </c>
      <c r="B165" s="26" t="s">
        <v>202</v>
      </c>
      <c r="C165" s="27" t="s">
        <v>203</v>
      </c>
      <c r="D165" s="79">
        <v>1.139064467796612</v>
      </c>
      <c r="E165" s="80">
        <f t="shared" si="123"/>
        <v>0</v>
      </c>
      <c r="F165" s="80">
        <f t="shared" si="124"/>
        <v>0</v>
      </c>
      <c r="G165" s="80">
        <f t="shared" si="125"/>
        <v>0</v>
      </c>
      <c r="H165" s="80">
        <f t="shared" si="126"/>
        <v>0</v>
      </c>
      <c r="I165" s="80">
        <f t="shared" si="127"/>
        <v>0</v>
      </c>
      <c r="J165" s="80">
        <f t="shared" si="99"/>
        <v>0</v>
      </c>
      <c r="K165" s="80">
        <v>0</v>
      </c>
      <c r="L165" s="80">
        <v>0</v>
      </c>
      <c r="M165" s="80">
        <v>0</v>
      </c>
      <c r="N165" s="80">
        <v>0</v>
      </c>
      <c r="O165" s="80">
        <f t="shared" si="120"/>
        <v>0</v>
      </c>
      <c r="P165" s="80">
        <v>0</v>
      </c>
      <c r="Q165" s="80">
        <v>0</v>
      </c>
      <c r="R165" s="80">
        <v>0</v>
      </c>
      <c r="S165" s="80">
        <v>0</v>
      </c>
      <c r="T165" s="37" t="s">
        <v>97</v>
      </c>
      <c r="U165" s="37" t="s">
        <v>97</v>
      </c>
      <c r="V165" s="37" t="s">
        <v>97</v>
      </c>
      <c r="W165" s="37" t="s">
        <v>97</v>
      </c>
      <c r="X165" s="37" t="s">
        <v>97</v>
      </c>
      <c r="Y165" s="37" t="s">
        <v>97</v>
      </c>
      <c r="Z165" s="37" t="s">
        <v>97</v>
      </c>
      <c r="AA165" s="37" t="s">
        <v>97</v>
      </c>
      <c r="AB165" s="37" t="s">
        <v>97</v>
      </c>
      <c r="AC165" s="37" t="s">
        <v>97</v>
      </c>
      <c r="AD165" s="80">
        <v>0.94922038983051005</v>
      </c>
      <c r="AE165" s="80">
        <f t="shared" si="128"/>
        <v>0</v>
      </c>
      <c r="AF165" s="80">
        <f t="shared" si="114"/>
        <v>0</v>
      </c>
      <c r="AG165" s="80">
        <f t="shared" si="115"/>
        <v>0</v>
      </c>
      <c r="AH165" s="80">
        <f t="shared" si="116"/>
        <v>0</v>
      </c>
      <c r="AI165" s="80">
        <f t="shared" si="117"/>
        <v>0</v>
      </c>
      <c r="AJ165" s="80">
        <f t="shared" si="100"/>
        <v>0</v>
      </c>
      <c r="AK165" s="80">
        <v>0</v>
      </c>
      <c r="AL165" s="80">
        <v>0</v>
      </c>
      <c r="AM165" s="80">
        <v>0</v>
      </c>
      <c r="AN165" s="80">
        <v>0</v>
      </c>
      <c r="AO165" s="37">
        <f t="shared" si="121"/>
        <v>0</v>
      </c>
      <c r="AP165" s="37">
        <v>0</v>
      </c>
      <c r="AQ165" s="37">
        <v>0</v>
      </c>
      <c r="AR165" s="37">
        <v>0</v>
      </c>
      <c r="AS165" s="37">
        <v>0</v>
      </c>
      <c r="AT165" s="37" t="s">
        <v>97</v>
      </c>
      <c r="AU165" s="37" t="s">
        <v>97</v>
      </c>
      <c r="AV165" s="37" t="s">
        <v>97</v>
      </c>
      <c r="AW165" s="37" t="s">
        <v>97</v>
      </c>
      <c r="AX165" s="37" t="s">
        <v>97</v>
      </c>
      <c r="AY165" s="37" t="s">
        <v>97</v>
      </c>
      <c r="AZ165" s="37" t="s">
        <v>97</v>
      </c>
      <c r="BA165" s="37" t="s">
        <v>97</v>
      </c>
      <c r="BB165" s="37" t="s">
        <v>97</v>
      </c>
      <c r="BC165" s="37" t="s">
        <v>97</v>
      </c>
    </row>
    <row r="166" spans="1:55" ht="36.75" customHeight="1" x14ac:dyDescent="0.25">
      <c r="A166" s="64" t="s">
        <v>56</v>
      </c>
      <c r="B166" s="26" t="s">
        <v>204</v>
      </c>
      <c r="C166" s="27" t="s">
        <v>205</v>
      </c>
      <c r="D166" s="79">
        <v>4.5562578711864479</v>
      </c>
      <c r="E166" s="80">
        <f t="shared" si="123"/>
        <v>0</v>
      </c>
      <c r="F166" s="80">
        <f t="shared" si="124"/>
        <v>0</v>
      </c>
      <c r="G166" s="80">
        <f t="shared" si="125"/>
        <v>0</v>
      </c>
      <c r="H166" s="80">
        <f t="shared" si="126"/>
        <v>0</v>
      </c>
      <c r="I166" s="80">
        <f t="shared" si="127"/>
        <v>0</v>
      </c>
      <c r="J166" s="80">
        <f t="shared" si="99"/>
        <v>0</v>
      </c>
      <c r="K166" s="80">
        <v>0</v>
      </c>
      <c r="L166" s="80">
        <v>0</v>
      </c>
      <c r="M166" s="80">
        <v>0</v>
      </c>
      <c r="N166" s="80">
        <v>0</v>
      </c>
      <c r="O166" s="80">
        <f t="shared" si="120"/>
        <v>0</v>
      </c>
      <c r="P166" s="80">
        <v>0</v>
      </c>
      <c r="Q166" s="80">
        <v>0</v>
      </c>
      <c r="R166" s="80">
        <v>0</v>
      </c>
      <c r="S166" s="80">
        <v>0</v>
      </c>
      <c r="T166" s="37" t="s">
        <v>97</v>
      </c>
      <c r="U166" s="37" t="s">
        <v>97</v>
      </c>
      <c r="V166" s="37" t="s">
        <v>97</v>
      </c>
      <c r="W166" s="37" t="s">
        <v>97</v>
      </c>
      <c r="X166" s="37" t="s">
        <v>97</v>
      </c>
      <c r="Y166" s="37" t="s">
        <v>97</v>
      </c>
      <c r="Z166" s="37" t="s">
        <v>97</v>
      </c>
      <c r="AA166" s="37" t="s">
        <v>97</v>
      </c>
      <c r="AB166" s="37" t="s">
        <v>97</v>
      </c>
      <c r="AC166" s="37" t="s">
        <v>97</v>
      </c>
      <c r="AD166" s="80">
        <v>3.7968815593220402</v>
      </c>
      <c r="AE166" s="80">
        <f t="shared" si="128"/>
        <v>0</v>
      </c>
      <c r="AF166" s="80">
        <f t="shared" si="114"/>
        <v>0</v>
      </c>
      <c r="AG166" s="80">
        <f t="shared" si="115"/>
        <v>0</v>
      </c>
      <c r="AH166" s="80">
        <f t="shared" si="116"/>
        <v>0</v>
      </c>
      <c r="AI166" s="80">
        <f t="shared" si="117"/>
        <v>0</v>
      </c>
      <c r="AJ166" s="80">
        <f t="shared" si="100"/>
        <v>0</v>
      </c>
      <c r="AK166" s="80">
        <v>0</v>
      </c>
      <c r="AL166" s="80">
        <v>0</v>
      </c>
      <c r="AM166" s="80">
        <v>0</v>
      </c>
      <c r="AN166" s="80">
        <v>0</v>
      </c>
      <c r="AO166" s="37">
        <f t="shared" si="121"/>
        <v>0</v>
      </c>
      <c r="AP166" s="37">
        <v>0</v>
      </c>
      <c r="AQ166" s="37">
        <v>0</v>
      </c>
      <c r="AR166" s="37">
        <v>0</v>
      </c>
      <c r="AS166" s="37">
        <v>0</v>
      </c>
      <c r="AT166" s="37" t="s">
        <v>97</v>
      </c>
      <c r="AU166" s="37" t="s">
        <v>97</v>
      </c>
      <c r="AV166" s="37" t="s">
        <v>97</v>
      </c>
      <c r="AW166" s="37" t="s">
        <v>97</v>
      </c>
      <c r="AX166" s="37" t="s">
        <v>97</v>
      </c>
      <c r="AY166" s="37" t="s">
        <v>97</v>
      </c>
      <c r="AZ166" s="37" t="s">
        <v>97</v>
      </c>
      <c r="BA166" s="37" t="s">
        <v>97</v>
      </c>
      <c r="BB166" s="37" t="s">
        <v>97</v>
      </c>
      <c r="BC166" s="37" t="s">
        <v>97</v>
      </c>
    </row>
    <row r="167" spans="1:55" ht="36.75" customHeight="1" x14ac:dyDescent="0.25">
      <c r="A167" s="64" t="s">
        <v>56</v>
      </c>
      <c r="B167" s="26" t="s">
        <v>206</v>
      </c>
      <c r="C167" s="27" t="s">
        <v>207</v>
      </c>
      <c r="D167" s="79">
        <v>3.7968815593220393</v>
      </c>
      <c r="E167" s="80">
        <f t="shared" si="123"/>
        <v>0</v>
      </c>
      <c r="F167" s="80">
        <f t="shared" si="124"/>
        <v>0</v>
      </c>
      <c r="G167" s="80">
        <f t="shared" si="125"/>
        <v>0</v>
      </c>
      <c r="H167" s="80">
        <f t="shared" si="126"/>
        <v>0</v>
      </c>
      <c r="I167" s="80">
        <f t="shared" si="127"/>
        <v>0</v>
      </c>
      <c r="J167" s="80">
        <f t="shared" si="99"/>
        <v>0</v>
      </c>
      <c r="K167" s="80">
        <v>0</v>
      </c>
      <c r="L167" s="80">
        <v>0</v>
      </c>
      <c r="M167" s="80">
        <v>0</v>
      </c>
      <c r="N167" s="80">
        <v>0</v>
      </c>
      <c r="O167" s="80">
        <f t="shared" si="120"/>
        <v>0</v>
      </c>
      <c r="P167" s="80">
        <v>0</v>
      </c>
      <c r="Q167" s="80">
        <v>0</v>
      </c>
      <c r="R167" s="80">
        <v>0</v>
      </c>
      <c r="S167" s="80">
        <v>0</v>
      </c>
      <c r="T167" s="37" t="s">
        <v>97</v>
      </c>
      <c r="U167" s="37" t="s">
        <v>97</v>
      </c>
      <c r="V167" s="37" t="s">
        <v>97</v>
      </c>
      <c r="W167" s="37" t="s">
        <v>97</v>
      </c>
      <c r="X167" s="37" t="s">
        <v>97</v>
      </c>
      <c r="Y167" s="37" t="s">
        <v>97</v>
      </c>
      <c r="Z167" s="37" t="s">
        <v>97</v>
      </c>
      <c r="AA167" s="37" t="s">
        <v>97</v>
      </c>
      <c r="AB167" s="37" t="s">
        <v>97</v>
      </c>
      <c r="AC167" s="37" t="s">
        <v>97</v>
      </c>
      <c r="AD167" s="80">
        <v>3.1640679661016997</v>
      </c>
      <c r="AE167" s="80">
        <f t="shared" si="128"/>
        <v>0</v>
      </c>
      <c r="AF167" s="80">
        <f t="shared" si="114"/>
        <v>0</v>
      </c>
      <c r="AG167" s="80">
        <f t="shared" si="115"/>
        <v>0</v>
      </c>
      <c r="AH167" s="80">
        <f t="shared" si="116"/>
        <v>0</v>
      </c>
      <c r="AI167" s="80">
        <f t="shared" si="117"/>
        <v>0</v>
      </c>
      <c r="AJ167" s="80">
        <f t="shared" si="100"/>
        <v>0</v>
      </c>
      <c r="AK167" s="80">
        <v>0</v>
      </c>
      <c r="AL167" s="80">
        <v>0</v>
      </c>
      <c r="AM167" s="80">
        <v>0</v>
      </c>
      <c r="AN167" s="80">
        <v>0</v>
      </c>
      <c r="AO167" s="37">
        <f t="shared" si="121"/>
        <v>0</v>
      </c>
      <c r="AP167" s="37">
        <v>0</v>
      </c>
      <c r="AQ167" s="37">
        <v>0</v>
      </c>
      <c r="AR167" s="37">
        <v>0</v>
      </c>
      <c r="AS167" s="37">
        <v>0</v>
      </c>
      <c r="AT167" s="37" t="s">
        <v>97</v>
      </c>
      <c r="AU167" s="37" t="s">
        <v>97</v>
      </c>
      <c r="AV167" s="37" t="s">
        <v>97</v>
      </c>
      <c r="AW167" s="37" t="s">
        <v>97</v>
      </c>
      <c r="AX167" s="37" t="s">
        <v>97</v>
      </c>
      <c r="AY167" s="37" t="s">
        <v>97</v>
      </c>
      <c r="AZ167" s="37" t="s">
        <v>97</v>
      </c>
      <c r="BA167" s="37" t="s">
        <v>97</v>
      </c>
      <c r="BB167" s="37" t="s">
        <v>97</v>
      </c>
      <c r="BC167" s="37" t="s">
        <v>97</v>
      </c>
    </row>
    <row r="168" spans="1:55" ht="36.75" customHeight="1" x14ac:dyDescent="0.25">
      <c r="A168" s="64" t="s">
        <v>56</v>
      </c>
      <c r="B168" s="26" t="s">
        <v>208</v>
      </c>
      <c r="C168" s="27" t="s">
        <v>209</v>
      </c>
      <c r="D168" s="79">
        <v>3.7968815593220393</v>
      </c>
      <c r="E168" s="80">
        <f t="shared" si="123"/>
        <v>0</v>
      </c>
      <c r="F168" s="80">
        <f t="shared" si="124"/>
        <v>0</v>
      </c>
      <c r="G168" s="80">
        <f t="shared" si="125"/>
        <v>0</v>
      </c>
      <c r="H168" s="80">
        <f t="shared" si="126"/>
        <v>0</v>
      </c>
      <c r="I168" s="80">
        <f t="shared" si="127"/>
        <v>0</v>
      </c>
      <c r="J168" s="80">
        <f t="shared" si="99"/>
        <v>0</v>
      </c>
      <c r="K168" s="80">
        <v>0</v>
      </c>
      <c r="L168" s="80">
        <v>0</v>
      </c>
      <c r="M168" s="80">
        <v>0</v>
      </c>
      <c r="N168" s="80">
        <v>0</v>
      </c>
      <c r="O168" s="80">
        <f t="shared" si="120"/>
        <v>0</v>
      </c>
      <c r="P168" s="80">
        <v>0</v>
      </c>
      <c r="Q168" s="80">
        <v>0</v>
      </c>
      <c r="R168" s="80">
        <v>0</v>
      </c>
      <c r="S168" s="80">
        <v>0</v>
      </c>
      <c r="T168" s="37" t="s">
        <v>97</v>
      </c>
      <c r="U168" s="37" t="s">
        <v>97</v>
      </c>
      <c r="V168" s="37" t="s">
        <v>97</v>
      </c>
      <c r="W168" s="37" t="s">
        <v>97</v>
      </c>
      <c r="X168" s="37" t="s">
        <v>97</v>
      </c>
      <c r="Y168" s="37" t="s">
        <v>97</v>
      </c>
      <c r="Z168" s="37" t="s">
        <v>97</v>
      </c>
      <c r="AA168" s="37" t="s">
        <v>97</v>
      </c>
      <c r="AB168" s="37" t="s">
        <v>97</v>
      </c>
      <c r="AC168" s="37" t="s">
        <v>97</v>
      </c>
      <c r="AD168" s="80">
        <v>3.1640679661016997</v>
      </c>
      <c r="AE168" s="80">
        <f t="shared" si="128"/>
        <v>0</v>
      </c>
      <c r="AF168" s="80">
        <f t="shared" si="114"/>
        <v>0</v>
      </c>
      <c r="AG168" s="80">
        <f t="shared" si="115"/>
        <v>0</v>
      </c>
      <c r="AH168" s="80">
        <f t="shared" si="116"/>
        <v>0</v>
      </c>
      <c r="AI168" s="80">
        <f t="shared" si="117"/>
        <v>0</v>
      </c>
      <c r="AJ168" s="80">
        <f t="shared" si="100"/>
        <v>0</v>
      </c>
      <c r="AK168" s="80">
        <v>0</v>
      </c>
      <c r="AL168" s="80">
        <v>0</v>
      </c>
      <c r="AM168" s="80">
        <v>0</v>
      </c>
      <c r="AN168" s="80">
        <v>0</v>
      </c>
      <c r="AO168" s="37">
        <f t="shared" si="121"/>
        <v>0</v>
      </c>
      <c r="AP168" s="37">
        <v>0</v>
      </c>
      <c r="AQ168" s="37">
        <v>0</v>
      </c>
      <c r="AR168" s="37">
        <v>0</v>
      </c>
      <c r="AS168" s="37">
        <v>0</v>
      </c>
      <c r="AT168" s="37" t="s">
        <v>97</v>
      </c>
      <c r="AU168" s="37" t="s">
        <v>97</v>
      </c>
      <c r="AV168" s="37" t="s">
        <v>97</v>
      </c>
      <c r="AW168" s="37" t="s">
        <v>97</v>
      </c>
      <c r="AX168" s="37" t="s">
        <v>97</v>
      </c>
      <c r="AY168" s="37" t="s">
        <v>97</v>
      </c>
      <c r="AZ168" s="37" t="s">
        <v>97</v>
      </c>
      <c r="BA168" s="37" t="s">
        <v>97</v>
      </c>
      <c r="BB168" s="37" t="s">
        <v>97</v>
      </c>
      <c r="BC168" s="37" t="s">
        <v>97</v>
      </c>
    </row>
    <row r="169" spans="1:55" ht="36.75" customHeight="1" x14ac:dyDescent="0.25">
      <c r="A169" s="64" t="s">
        <v>56</v>
      </c>
      <c r="B169" s="26" t="s">
        <v>210</v>
      </c>
      <c r="C169" s="27" t="s">
        <v>211</v>
      </c>
      <c r="D169" s="79">
        <v>1.8984407796610197</v>
      </c>
      <c r="E169" s="80">
        <f t="shared" si="123"/>
        <v>0</v>
      </c>
      <c r="F169" s="80">
        <f t="shared" si="124"/>
        <v>0</v>
      </c>
      <c r="G169" s="80">
        <f t="shared" si="125"/>
        <v>0</v>
      </c>
      <c r="H169" s="80">
        <f t="shared" si="126"/>
        <v>0</v>
      </c>
      <c r="I169" s="80">
        <f t="shared" si="127"/>
        <v>0</v>
      </c>
      <c r="J169" s="80">
        <f t="shared" si="99"/>
        <v>0</v>
      </c>
      <c r="K169" s="80">
        <v>0</v>
      </c>
      <c r="L169" s="80">
        <v>0</v>
      </c>
      <c r="M169" s="80">
        <v>0</v>
      </c>
      <c r="N169" s="80">
        <v>0</v>
      </c>
      <c r="O169" s="80">
        <f t="shared" si="120"/>
        <v>0</v>
      </c>
      <c r="P169" s="80">
        <v>0</v>
      </c>
      <c r="Q169" s="80">
        <v>0</v>
      </c>
      <c r="R169" s="80">
        <v>0</v>
      </c>
      <c r="S169" s="80">
        <v>0</v>
      </c>
      <c r="T169" s="37" t="s">
        <v>97</v>
      </c>
      <c r="U169" s="37" t="s">
        <v>97</v>
      </c>
      <c r="V169" s="37" t="s">
        <v>97</v>
      </c>
      <c r="W169" s="37" t="s">
        <v>97</v>
      </c>
      <c r="X169" s="37" t="s">
        <v>97</v>
      </c>
      <c r="Y169" s="37" t="s">
        <v>97</v>
      </c>
      <c r="Z169" s="37" t="s">
        <v>97</v>
      </c>
      <c r="AA169" s="37" t="s">
        <v>97</v>
      </c>
      <c r="AB169" s="37" t="s">
        <v>97</v>
      </c>
      <c r="AC169" s="37" t="s">
        <v>97</v>
      </c>
      <c r="AD169" s="80">
        <v>1.5820339830508499</v>
      </c>
      <c r="AE169" s="80">
        <f t="shared" si="128"/>
        <v>0</v>
      </c>
      <c r="AF169" s="80">
        <f t="shared" si="114"/>
        <v>0</v>
      </c>
      <c r="AG169" s="80">
        <f t="shared" si="115"/>
        <v>0</v>
      </c>
      <c r="AH169" s="80">
        <f t="shared" si="116"/>
        <v>0</v>
      </c>
      <c r="AI169" s="80">
        <f t="shared" si="117"/>
        <v>0</v>
      </c>
      <c r="AJ169" s="80">
        <f t="shared" si="100"/>
        <v>0</v>
      </c>
      <c r="AK169" s="80">
        <v>0</v>
      </c>
      <c r="AL169" s="80">
        <v>0</v>
      </c>
      <c r="AM169" s="80">
        <v>0</v>
      </c>
      <c r="AN169" s="80">
        <v>0</v>
      </c>
      <c r="AO169" s="37">
        <f t="shared" si="121"/>
        <v>0</v>
      </c>
      <c r="AP169" s="37">
        <v>0</v>
      </c>
      <c r="AQ169" s="37">
        <v>0</v>
      </c>
      <c r="AR169" s="37">
        <v>0</v>
      </c>
      <c r="AS169" s="37">
        <v>0</v>
      </c>
      <c r="AT169" s="37" t="s">
        <v>97</v>
      </c>
      <c r="AU169" s="37" t="s">
        <v>97</v>
      </c>
      <c r="AV169" s="37" t="s">
        <v>97</v>
      </c>
      <c r="AW169" s="37" t="s">
        <v>97</v>
      </c>
      <c r="AX169" s="37" t="s">
        <v>97</v>
      </c>
      <c r="AY169" s="37" t="s">
        <v>97</v>
      </c>
      <c r="AZ169" s="37" t="s">
        <v>97</v>
      </c>
      <c r="BA169" s="37" t="s">
        <v>97</v>
      </c>
      <c r="BB169" s="37" t="s">
        <v>97</v>
      </c>
      <c r="BC169" s="37" t="s">
        <v>97</v>
      </c>
    </row>
    <row r="170" spans="1:55" ht="36.75" customHeight="1" x14ac:dyDescent="0.25">
      <c r="A170" s="64" t="s">
        <v>56</v>
      </c>
      <c r="B170" s="26" t="s">
        <v>212</v>
      </c>
      <c r="C170" s="27" t="s">
        <v>213</v>
      </c>
      <c r="D170" s="79">
        <v>0.37968815593220395</v>
      </c>
      <c r="E170" s="80">
        <f t="shared" si="123"/>
        <v>0</v>
      </c>
      <c r="F170" s="80">
        <f t="shared" si="124"/>
        <v>0</v>
      </c>
      <c r="G170" s="80">
        <f t="shared" si="125"/>
        <v>0</v>
      </c>
      <c r="H170" s="80">
        <f t="shared" si="126"/>
        <v>0</v>
      </c>
      <c r="I170" s="80">
        <f t="shared" si="127"/>
        <v>0</v>
      </c>
      <c r="J170" s="80">
        <f t="shared" si="99"/>
        <v>0</v>
      </c>
      <c r="K170" s="80">
        <v>0</v>
      </c>
      <c r="L170" s="80">
        <v>0</v>
      </c>
      <c r="M170" s="80">
        <v>0</v>
      </c>
      <c r="N170" s="80">
        <v>0</v>
      </c>
      <c r="O170" s="80">
        <f t="shared" si="120"/>
        <v>0</v>
      </c>
      <c r="P170" s="80">
        <v>0</v>
      </c>
      <c r="Q170" s="80">
        <v>0</v>
      </c>
      <c r="R170" s="80">
        <v>0</v>
      </c>
      <c r="S170" s="80">
        <v>0</v>
      </c>
      <c r="T170" s="37" t="s">
        <v>97</v>
      </c>
      <c r="U170" s="37" t="s">
        <v>97</v>
      </c>
      <c r="V170" s="37" t="s">
        <v>97</v>
      </c>
      <c r="W170" s="37" t="s">
        <v>97</v>
      </c>
      <c r="X170" s="37" t="s">
        <v>97</v>
      </c>
      <c r="Y170" s="37" t="s">
        <v>97</v>
      </c>
      <c r="Z170" s="37" t="s">
        <v>97</v>
      </c>
      <c r="AA170" s="37" t="s">
        <v>97</v>
      </c>
      <c r="AB170" s="37" t="s">
        <v>97</v>
      </c>
      <c r="AC170" s="37" t="s">
        <v>97</v>
      </c>
      <c r="AD170" s="80">
        <v>0.31640679661016996</v>
      </c>
      <c r="AE170" s="80">
        <f t="shared" si="128"/>
        <v>0</v>
      </c>
      <c r="AF170" s="80">
        <f t="shared" si="114"/>
        <v>0</v>
      </c>
      <c r="AG170" s="80">
        <f t="shared" si="115"/>
        <v>0</v>
      </c>
      <c r="AH170" s="80">
        <f t="shared" si="116"/>
        <v>0</v>
      </c>
      <c r="AI170" s="80">
        <f t="shared" si="117"/>
        <v>0</v>
      </c>
      <c r="AJ170" s="80">
        <f t="shared" si="100"/>
        <v>0</v>
      </c>
      <c r="AK170" s="80">
        <v>0</v>
      </c>
      <c r="AL170" s="80">
        <v>0</v>
      </c>
      <c r="AM170" s="80">
        <v>0</v>
      </c>
      <c r="AN170" s="80">
        <v>0</v>
      </c>
      <c r="AO170" s="37">
        <f t="shared" si="121"/>
        <v>0</v>
      </c>
      <c r="AP170" s="37">
        <v>0</v>
      </c>
      <c r="AQ170" s="37">
        <v>0</v>
      </c>
      <c r="AR170" s="37">
        <v>0</v>
      </c>
      <c r="AS170" s="37">
        <v>0</v>
      </c>
      <c r="AT170" s="37" t="s">
        <v>97</v>
      </c>
      <c r="AU170" s="37" t="s">
        <v>97</v>
      </c>
      <c r="AV170" s="37" t="s">
        <v>97</v>
      </c>
      <c r="AW170" s="37" t="s">
        <v>97</v>
      </c>
      <c r="AX170" s="37" t="s">
        <v>97</v>
      </c>
      <c r="AY170" s="37" t="s">
        <v>97</v>
      </c>
      <c r="AZ170" s="37" t="s">
        <v>97</v>
      </c>
      <c r="BA170" s="37" t="s">
        <v>97</v>
      </c>
      <c r="BB170" s="37" t="s">
        <v>97</v>
      </c>
      <c r="BC170" s="37" t="s">
        <v>97</v>
      </c>
    </row>
    <row r="171" spans="1:55" ht="36.75" customHeight="1" x14ac:dyDescent="0.25">
      <c r="A171" s="64" t="s">
        <v>56</v>
      </c>
      <c r="B171" s="26" t="s">
        <v>446</v>
      </c>
      <c r="C171" s="41" t="s">
        <v>447</v>
      </c>
      <c r="D171" s="79">
        <v>0</v>
      </c>
      <c r="E171" s="80">
        <f t="shared" si="123"/>
        <v>4.1981141520000005</v>
      </c>
      <c r="F171" s="80">
        <f t="shared" si="124"/>
        <v>0</v>
      </c>
      <c r="G171" s="80">
        <f t="shared" si="125"/>
        <v>0.36930531599999999</v>
      </c>
      <c r="H171" s="80">
        <f t="shared" si="126"/>
        <v>3.8288088360000003</v>
      </c>
      <c r="I171" s="80">
        <f t="shared" si="127"/>
        <v>0</v>
      </c>
      <c r="J171" s="80">
        <f t="shared" si="99"/>
        <v>4.1981141520000005</v>
      </c>
      <c r="K171" s="80">
        <v>0</v>
      </c>
      <c r="L171" s="80">
        <v>0.36930531599999999</v>
      </c>
      <c r="M171" s="80">
        <v>3.8288088360000003</v>
      </c>
      <c r="N171" s="80">
        <v>0</v>
      </c>
      <c r="O171" s="80">
        <f t="shared" si="120"/>
        <v>0</v>
      </c>
      <c r="P171" s="80">
        <v>0</v>
      </c>
      <c r="Q171" s="80">
        <v>0</v>
      </c>
      <c r="R171" s="80">
        <v>0</v>
      </c>
      <c r="S171" s="80">
        <v>0</v>
      </c>
      <c r="T171" s="37" t="s">
        <v>97</v>
      </c>
      <c r="U171" s="37" t="s">
        <v>97</v>
      </c>
      <c r="V171" s="37" t="s">
        <v>97</v>
      </c>
      <c r="W171" s="37" t="s">
        <v>97</v>
      </c>
      <c r="X171" s="37" t="s">
        <v>97</v>
      </c>
      <c r="Y171" s="37" t="s">
        <v>97</v>
      </c>
      <c r="Z171" s="37" t="s">
        <v>97</v>
      </c>
      <c r="AA171" s="37" t="s">
        <v>97</v>
      </c>
      <c r="AB171" s="37" t="s">
        <v>97</v>
      </c>
      <c r="AC171" s="37" t="s">
        <v>97</v>
      </c>
      <c r="AD171" s="80">
        <v>0</v>
      </c>
      <c r="AE171" s="80">
        <f t="shared" si="128"/>
        <v>3.4984284600000004</v>
      </c>
      <c r="AF171" s="80">
        <f t="shared" si="114"/>
        <v>0</v>
      </c>
      <c r="AG171" s="80">
        <f t="shared" si="115"/>
        <v>0.30775443000000002</v>
      </c>
      <c r="AH171" s="80">
        <f t="shared" si="116"/>
        <v>3.1906740300000003</v>
      </c>
      <c r="AI171" s="80">
        <f t="shared" si="117"/>
        <v>0</v>
      </c>
      <c r="AJ171" s="80">
        <f t="shared" si="100"/>
        <v>3.4984284600000004</v>
      </c>
      <c r="AK171" s="80">
        <v>0</v>
      </c>
      <c r="AL171" s="80">
        <v>0.30775443000000002</v>
      </c>
      <c r="AM171" s="80">
        <v>3.1906740300000003</v>
      </c>
      <c r="AN171" s="80">
        <v>0</v>
      </c>
      <c r="AO171" s="37">
        <f t="shared" si="121"/>
        <v>0</v>
      </c>
      <c r="AP171" s="37">
        <v>0</v>
      </c>
      <c r="AQ171" s="37">
        <v>0</v>
      </c>
      <c r="AR171" s="37">
        <v>0</v>
      </c>
      <c r="AS171" s="37">
        <v>0</v>
      </c>
      <c r="AT171" s="37" t="s">
        <v>97</v>
      </c>
      <c r="AU171" s="37" t="s">
        <v>97</v>
      </c>
      <c r="AV171" s="37" t="s">
        <v>97</v>
      </c>
      <c r="AW171" s="37" t="s">
        <v>97</v>
      </c>
      <c r="AX171" s="37" t="s">
        <v>97</v>
      </c>
      <c r="AY171" s="37" t="s">
        <v>97</v>
      </c>
      <c r="AZ171" s="37" t="s">
        <v>97</v>
      </c>
      <c r="BA171" s="37" t="s">
        <v>97</v>
      </c>
      <c r="BB171" s="37" t="s">
        <v>97</v>
      </c>
      <c r="BC171" s="37" t="s">
        <v>97</v>
      </c>
    </row>
    <row r="172" spans="1:55" ht="36.75" customHeight="1" x14ac:dyDescent="0.25">
      <c r="A172" s="64" t="s">
        <v>56</v>
      </c>
      <c r="B172" s="26" t="s">
        <v>448</v>
      </c>
      <c r="C172" s="41" t="s">
        <v>449</v>
      </c>
      <c r="D172" s="79">
        <v>0</v>
      </c>
      <c r="E172" s="80">
        <f t="shared" si="123"/>
        <v>3.3482836319999998</v>
      </c>
      <c r="F172" s="80">
        <f t="shared" si="124"/>
        <v>0</v>
      </c>
      <c r="G172" s="80">
        <f t="shared" si="125"/>
        <v>0.31175353199999994</v>
      </c>
      <c r="H172" s="80">
        <f t="shared" si="126"/>
        <v>3.0365300999999998</v>
      </c>
      <c r="I172" s="80">
        <f t="shared" si="127"/>
        <v>0</v>
      </c>
      <c r="J172" s="80">
        <f t="shared" si="99"/>
        <v>3.3482836319999998</v>
      </c>
      <c r="K172" s="80">
        <v>0</v>
      </c>
      <c r="L172" s="80">
        <v>0.31175353199999994</v>
      </c>
      <c r="M172" s="80">
        <v>3.0365300999999998</v>
      </c>
      <c r="N172" s="80">
        <v>0</v>
      </c>
      <c r="O172" s="80">
        <f t="shared" si="120"/>
        <v>0</v>
      </c>
      <c r="P172" s="80">
        <v>0</v>
      </c>
      <c r="Q172" s="80">
        <v>0</v>
      </c>
      <c r="R172" s="80">
        <v>0</v>
      </c>
      <c r="S172" s="80">
        <v>0</v>
      </c>
      <c r="T172" s="37" t="s">
        <v>97</v>
      </c>
      <c r="U172" s="37" t="s">
        <v>97</v>
      </c>
      <c r="V172" s="37" t="s">
        <v>97</v>
      </c>
      <c r="W172" s="37" t="s">
        <v>97</v>
      </c>
      <c r="X172" s="37" t="s">
        <v>97</v>
      </c>
      <c r="Y172" s="37" t="s">
        <v>97</v>
      </c>
      <c r="Z172" s="37" t="s">
        <v>97</v>
      </c>
      <c r="AA172" s="37" t="s">
        <v>97</v>
      </c>
      <c r="AB172" s="37" t="s">
        <v>97</v>
      </c>
      <c r="AC172" s="37" t="s">
        <v>97</v>
      </c>
      <c r="AD172" s="80">
        <v>0</v>
      </c>
      <c r="AE172" s="80">
        <f t="shared" si="128"/>
        <v>2.7902363600000002</v>
      </c>
      <c r="AF172" s="80">
        <f t="shared" si="114"/>
        <v>0</v>
      </c>
      <c r="AG172" s="80">
        <f t="shared" si="115"/>
        <v>0.25979460999999998</v>
      </c>
      <c r="AH172" s="80">
        <f t="shared" si="116"/>
        <v>2.53044175</v>
      </c>
      <c r="AI172" s="80">
        <f t="shared" si="117"/>
        <v>0</v>
      </c>
      <c r="AJ172" s="80">
        <f t="shared" si="100"/>
        <v>2.7902363600000002</v>
      </c>
      <c r="AK172" s="80">
        <v>0</v>
      </c>
      <c r="AL172" s="80">
        <v>0.25979460999999998</v>
      </c>
      <c r="AM172" s="80">
        <v>2.53044175</v>
      </c>
      <c r="AN172" s="80">
        <v>0</v>
      </c>
      <c r="AO172" s="37">
        <f t="shared" si="121"/>
        <v>0</v>
      </c>
      <c r="AP172" s="37">
        <v>0</v>
      </c>
      <c r="AQ172" s="37">
        <v>0</v>
      </c>
      <c r="AR172" s="37">
        <v>0</v>
      </c>
      <c r="AS172" s="37">
        <v>0</v>
      </c>
      <c r="AT172" s="37" t="s">
        <v>97</v>
      </c>
      <c r="AU172" s="37" t="s">
        <v>97</v>
      </c>
      <c r="AV172" s="37" t="s">
        <v>97</v>
      </c>
      <c r="AW172" s="37" t="s">
        <v>97</v>
      </c>
      <c r="AX172" s="37" t="s">
        <v>97</v>
      </c>
      <c r="AY172" s="37" t="s">
        <v>97</v>
      </c>
      <c r="AZ172" s="37" t="s">
        <v>97</v>
      </c>
      <c r="BA172" s="37" t="s">
        <v>97</v>
      </c>
      <c r="BB172" s="37" t="s">
        <v>97</v>
      </c>
      <c r="BC172" s="37" t="s">
        <v>97</v>
      </c>
    </row>
    <row r="173" spans="1:55" ht="36.75" customHeight="1" x14ac:dyDescent="0.25">
      <c r="A173" s="64" t="s">
        <v>56</v>
      </c>
      <c r="B173" s="26" t="s">
        <v>450</v>
      </c>
      <c r="C173" s="41" t="s">
        <v>451</v>
      </c>
      <c r="D173" s="79">
        <v>0</v>
      </c>
      <c r="E173" s="80">
        <f t="shared" si="123"/>
        <v>4.0035611400000004</v>
      </c>
      <c r="F173" s="80">
        <f t="shared" si="124"/>
        <v>0</v>
      </c>
      <c r="G173" s="80">
        <f t="shared" si="125"/>
        <v>0.14678723999999999</v>
      </c>
      <c r="H173" s="80">
        <f t="shared" si="126"/>
        <v>3.8567739000000003</v>
      </c>
      <c r="I173" s="80">
        <f t="shared" si="127"/>
        <v>0</v>
      </c>
      <c r="J173" s="80">
        <f t="shared" ref="J173:J275" si="129">K173+L173+M173+N173</f>
        <v>4.0035611400000004</v>
      </c>
      <c r="K173" s="80">
        <v>0</v>
      </c>
      <c r="L173" s="80">
        <v>0.14678723999999999</v>
      </c>
      <c r="M173" s="80">
        <v>3.8567739000000003</v>
      </c>
      <c r="N173" s="80">
        <v>0</v>
      </c>
      <c r="O173" s="80">
        <f t="shared" si="120"/>
        <v>0</v>
      </c>
      <c r="P173" s="80">
        <v>0</v>
      </c>
      <c r="Q173" s="80">
        <v>0</v>
      </c>
      <c r="R173" s="80">
        <v>0</v>
      </c>
      <c r="S173" s="80">
        <v>0</v>
      </c>
      <c r="T173" s="37" t="s">
        <v>97</v>
      </c>
      <c r="U173" s="37" t="s">
        <v>97</v>
      </c>
      <c r="V173" s="37" t="s">
        <v>97</v>
      </c>
      <c r="W173" s="37" t="s">
        <v>97</v>
      </c>
      <c r="X173" s="37" t="s">
        <v>97</v>
      </c>
      <c r="Y173" s="37" t="s">
        <v>97</v>
      </c>
      <c r="Z173" s="37" t="s">
        <v>97</v>
      </c>
      <c r="AA173" s="37" t="s">
        <v>97</v>
      </c>
      <c r="AB173" s="37" t="s">
        <v>97</v>
      </c>
      <c r="AC173" s="37" t="s">
        <v>97</v>
      </c>
      <c r="AD173" s="80">
        <v>0</v>
      </c>
      <c r="AE173" s="80">
        <f t="shared" si="128"/>
        <v>3.33630095</v>
      </c>
      <c r="AF173" s="80">
        <f t="shared" si="114"/>
        <v>0</v>
      </c>
      <c r="AG173" s="80">
        <f t="shared" si="115"/>
        <v>0.12232269999999999</v>
      </c>
      <c r="AH173" s="80">
        <f t="shared" si="116"/>
        <v>3.2139782500000003</v>
      </c>
      <c r="AI173" s="80">
        <f t="shared" si="117"/>
        <v>0</v>
      </c>
      <c r="AJ173" s="80">
        <f t="shared" ref="AJ173:AJ275" si="130">AK173+AL173+AM173+AN173</f>
        <v>3.33630095</v>
      </c>
      <c r="AK173" s="80">
        <v>0</v>
      </c>
      <c r="AL173" s="80">
        <v>0.12232269999999999</v>
      </c>
      <c r="AM173" s="80">
        <v>3.2139782500000003</v>
      </c>
      <c r="AN173" s="80">
        <v>0</v>
      </c>
      <c r="AO173" s="37">
        <f t="shared" si="121"/>
        <v>0</v>
      </c>
      <c r="AP173" s="37">
        <v>0</v>
      </c>
      <c r="AQ173" s="37">
        <v>0</v>
      </c>
      <c r="AR173" s="37">
        <v>0</v>
      </c>
      <c r="AS173" s="37">
        <v>0</v>
      </c>
      <c r="AT173" s="37" t="s">
        <v>97</v>
      </c>
      <c r="AU173" s="37" t="s">
        <v>97</v>
      </c>
      <c r="AV173" s="37" t="s">
        <v>97</v>
      </c>
      <c r="AW173" s="37" t="s">
        <v>97</v>
      </c>
      <c r="AX173" s="37" t="s">
        <v>97</v>
      </c>
      <c r="AY173" s="37" t="s">
        <v>97</v>
      </c>
      <c r="AZ173" s="37" t="s">
        <v>97</v>
      </c>
      <c r="BA173" s="37" t="s">
        <v>97</v>
      </c>
      <c r="BB173" s="37" t="s">
        <v>97</v>
      </c>
      <c r="BC173" s="37" t="s">
        <v>97</v>
      </c>
    </row>
    <row r="174" spans="1:55" ht="36.75" customHeight="1" x14ac:dyDescent="0.25">
      <c r="A174" s="64" t="s">
        <v>56</v>
      </c>
      <c r="B174" s="26" t="s">
        <v>452</v>
      </c>
      <c r="C174" s="41" t="s">
        <v>453</v>
      </c>
      <c r="D174" s="79">
        <v>0</v>
      </c>
      <c r="E174" s="80">
        <f t="shared" si="123"/>
        <v>3.3553727519999996</v>
      </c>
      <c r="F174" s="80">
        <f t="shared" si="124"/>
        <v>0</v>
      </c>
      <c r="G174" s="80">
        <f t="shared" si="125"/>
        <v>0.29507277599999998</v>
      </c>
      <c r="H174" s="80">
        <f t="shared" si="126"/>
        <v>3.0602999759999996</v>
      </c>
      <c r="I174" s="80">
        <f t="shared" si="127"/>
        <v>0</v>
      </c>
      <c r="J174" s="80">
        <f t="shared" si="129"/>
        <v>3.3553727519999996</v>
      </c>
      <c r="K174" s="80">
        <v>0</v>
      </c>
      <c r="L174" s="80">
        <v>0.29507277599999998</v>
      </c>
      <c r="M174" s="80">
        <v>3.0602999759999996</v>
      </c>
      <c r="N174" s="80">
        <v>0</v>
      </c>
      <c r="O174" s="80">
        <f t="shared" si="120"/>
        <v>0</v>
      </c>
      <c r="P174" s="80">
        <v>0</v>
      </c>
      <c r="Q174" s="80">
        <v>0</v>
      </c>
      <c r="R174" s="80">
        <v>0</v>
      </c>
      <c r="S174" s="80">
        <v>0</v>
      </c>
      <c r="T174" s="37" t="s">
        <v>97</v>
      </c>
      <c r="U174" s="37" t="s">
        <v>97</v>
      </c>
      <c r="V174" s="37" t="s">
        <v>97</v>
      </c>
      <c r="W174" s="37" t="s">
        <v>97</v>
      </c>
      <c r="X174" s="37" t="s">
        <v>97</v>
      </c>
      <c r="Y174" s="37" t="s">
        <v>97</v>
      </c>
      <c r="Z174" s="37" t="s">
        <v>97</v>
      </c>
      <c r="AA174" s="37" t="s">
        <v>97</v>
      </c>
      <c r="AB174" s="37" t="s">
        <v>97</v>
      </c>
      <c r="AC174" s="37" t="s">
        <v>97</v>
      </c>
      <c r="AD174" s="80">
        <v>0</v>
      </c>
      <c r="AE174" s="80">
        <f t="shared" si="128"/>
        <v>2.7961439600000002</v>
      </c>
      <c r="AF174" s="80">
        <f t="shared" si="114"/>
        <v>0</v>
      </c>
      <c r="AG174" s="80">
        <f t="shared" si="115"/>
        <v>0.24589398000000001</v>
      </c>
      <c r="AH174" s="80">
        <f t="shared" si="116"/>
        <v>2.5502499800000002</v>
      </c>
      <c r="AI174" s="80">
        <f t="shared" si="117"/>
        <v>0</v>
      </c>
      <c r="AJ174" s="80">
        <f t="shared" si="130"/>
        <v>2.7961439600000002</v>
      </c>
      <c r="AK174" s="80">
        <v>0</v>
      </c>
      <c r="AL174" s="80">
        <v>0.24589398000000001</v>
      </c>
      <c r="AM174" s="80">
        <v>2.5502499800000002</v>
      </c>
      <c r="AN174" s="80">
        <v>0</v>
      </c>
      <c r="AO174" s="37">
        <f t="shared" si="121"/>
        <v>0</v>
      </c>
      <c r="AP174" s="37">
        <v>0</v>
      </c>
      <c r="AQ174" s="37">
        <v>0</v>
      </c>
      <c r="AR174" s="37">
        <v>0</v>
      </c>
      <c r="AS174" s="37">
        <v>0</v>
      </c>
      <c r="AT174" s="37" t="s">
        <v>97</v>
      </c>
      <c r="AU174" s="37" t="s">
        <v>97</v>
      </c>
      <c r="AV174" s="37" t="s">
        <v>97</v>
      </c>
      <c r="AW174" s="37" t="s">
        <v>97</v>
      </c>
      <c r="AX174" s="37" t="s">
        <v>97</v>
      </c>
      <c r="AY174" s="37" t="s">
        <v>97</v>
      </c>
      <c r="AZ174" s="37" t="s">
        <v>97</v>
      </c>
      <c r="BA174" s="37" t="s">
        <v>97</v>
      </c>
      <c r="BB174" s="37" t="s">
        <v>97</v>
      </c>
      <c r="BC174" s="37" t="s">
        <v>97</v>
      </c>
    </row>
    <row r="175" spans="1:55" ht="36.75" customHeight="1" x14ac:dyDescent="0.25">
      <c r="A175" s="98" t="s">
        <v>56</v>
      </c>
      <c r="B175" s="26" t="s">
        <v>547</v>
      </c>
      <c r="C175" s="41" t="s">
        <v>548</v>
      </c>
      <c r="D175" s="79">
        <v>0</v>
      </c>
      <c r="E175" s="80">
        <f t="shared" si="123"/>
        <v>5.9802168000000003E-2</v>
      </c>
      <c r="F175" s="80">
        <f t="shared" si="124"/>
        <v>0</v>
      </c>
      <c r="G175" s="80">
        <f t="shared" si="125"/>
        <v>5.6840040000000001E-2</v>
      </c>
      <c r="H175" s="80">
        <f t="shared" si="126"/>
        <v>2.9621280000000001E-3</v>
      </c>
      <c r="I175" s="80">
        <f t="shared" si="127"/>
        <v>0</v>
      </c>
      <c r="J175" s="80">
        <f t="shared" si="129"/>
        <v>0</v>
      </c>
      <c r="K175" s="80">
        <v>0</v>
      </c>
      <c r="L175" s="80">
        <v>0</v>
      </c>
      <c r="M175" s="80">
        <v>0</v>
      </c>
      <c r="N175" s="80">
        <v>0</v>
      </c>
      <c r="O175" s="80">
        <f t="shared" si="120"/>
        <v>5.9802168000000003E-2</v>
      </c>
      <c r="P175" s="80">
        <v>0</v>
      </c>
      <c r="Q175" s="80">
        <v>5.6840040000000001E-2</v>
      </c>
      <c r="R175" s="80">
        <v>2.9621280000000001E-3</v>
      </c>
      <c r="S175" s="80">
        <v>0</v>
      </c>
      <c r="T175" s="37" t="s">
        <v>97</v>
      </c>
      <c r="U175" s="37" t="s">
        <v>97</v>
      </c>
      <c r="V175" s="37" t="s">
        <v>97</v>
      </c>
      <c r="W175" s="37" t="s">
        <v>97</v>
      </c>
      <c r="X175" s="37" t="s">
        <v>97</v>
      </c>
      <c r="Y175" s="37" t="s">
        <v>97</v>
      </c>
      <c r="Z175" s="37" t="s">
        <v>97</v>
      </c>
      <c r="AA175" s="37" t="s">
        <v>97</v>
      </c>
      <c r="AB175" s="37" t="s">
        <v>97</v>
      </c>
      <c r="AC175" s="37" t="s">
        <v>97</v>
      </c>
      <c r="AD175" s="80"/>
      <c r="AE175" s="80">
        <f t="shared" si="128"/>
        <v>4.9835140000000007E-2</v>
      </c>
      <c r="AF175" s="80">
        <f t="shared" si="114"/>
        <v>0</v>
      </c>
      <c r="AG175" s="80">
        <f t="shared" si="115"/>
        <v>4.7366700000000005E-2</v>
      </c>
      <c r="AH175" s="80">
        <f t="shared" si="116"/>
        <v>2.4684400000000001E-3</v>
      </c>
      <c r="AI175" s="80">
        <f t="shared" si="117"/>
        <v>0</v>
      </c>
      <c r="AJ175" s="80">
        <f t="shared" si="130"/>
        <v>0</v>
      </c>
      <c r="AK175" s="80">
        <v>0</v>
      </c>
      <c r="AL175" s="80">
        <v>0</v>
      </c>
      <c r="AM175" s="80">
        <v>0</v>
      </c>
      <c r="AN175" s="80">
        <v>0</v>
      </c>
      <c r="AO175" s="37">
        <f t="shared" si="121"/>
        <v>4.9835140000000007E-2</v>
      </c>
      <c r="AP175" s="37">
        <v>0</v>
      </c>
      <c r="AQ175" s="37">
        <v>4.7366700000000005E-2</v>
      </c>
      <c r="AR175" s="37">
        <v>2.4684400000000001E-3</v>
      </c>
      <c r="AS175" s="37">
        <v>0</v>
      </c>
      <c r="AT175" s="37" t="s">
        <v>97</v>
      </c>
      <c r="AU175" s="37" t="s">
        <v>97</v>
      </c>
      <c r="AV175" s="37" t="s">
        <v>97</v>
      </c>
      <c r="AW175" s="37" t="s">
        <v>97</v>
      </c>
      <c r="AX175" s="37" t="s">
        <v>97</v>
      </c>
      <c r="AY175" s="37" t="s">
        <v>97</v>
      </c>
      <c r="AZ175" s="37" t="s">
        <v>97</v>
      </c>
      <c r="BA175" s="37" t="s">
        <v>97</v>
      </c>
      <c r="BB175" s="37" t="s">
        <v>97</v>
      </c>
      <c r="BC175" s="37" t="s">
        <v>97</v>
      </c>
    </row>
    <row r="176" spans="1:55" ht="24" customHeight="1" x14ac:dyDescent="0.25">
      <c r="A176" s="64" t="s">
        <v>56</v>
      </c>
      <c r="B176" s="31" t="s">
        <v>214</v>
      </c>
      <c r="C176" s="32" t="s">
        <v>215</v>
      </c>
      <c r="D176" s="79">
        <v>0.36204500338983125</v>
      </c>
      <c r="E176" s="80">
        <f t="shared" si="123"/>
        <v>0</v>
      </c>
      <c r="F176" s="80">
        <f t="shared" si="124"/>
        <v>0</v>
      </c>
      <c r="G176" s="80">
        <f t="shared" si="125"/>
        <v>0</v>
      </c>
      <c r="H176" s="80">
        <f t="shared" si="126"/>
        <v>0</v>
      </c>
      <c r="I176" s="80">
        <f t="shared" si="127"/>
        <v>0</v>
      </c>
      <c r="J176" s="80">
        <f t="shared" si="129"/>
        <v>0</v>
      </c>
      <c r="K176" s="80">
        <v>0</v>
      </c>
      <c r="L176" s="80">
        <v>0</v>
      </c>
      <c r="M176" s="80">
        <v>0</v>
      </c>
      <c r="N176" s="80">
        <v>0</v>
      </c>
      <c r="O176" s="80">
        <f t="shared" si="120"/>
        <v>0</v>
      </c>
      <c r="P176" s="80">
        <v>0</v>
      </c>
      <c r="Q176" s="80">
        <v>0</v>
      </c>
      <c r="R176" s="80">
        <v>0</v>
      </c>
      <c r="S176" s="80">
        <v>0</v>
      </c>
      <c r="T176" s="37" t="s">
        <v>97</v>
      </c>
      <c r="U176" s="37" t="s">
        <v>97</v>
      </c>
      <c r="V176" s="37" t="s">
        <v>97</v>
      </c>
      <c r="W176" s="37" t="s">
        <v>97</v>
      </c>
      <c r="X176" s="37" t="s">
        <v>97</v>
      </c>
      <c r="Y176" s="37" t="s">
        <v>97</v>
      </c>
      <c r="Z176" s="37" t="s">
        <v>97</v>
      </c>
      <c r="AA176" s="37" t="s">
        <v>97</v>
      </c>
      <c r="AB176" s="37" t="s">
        <v>97</v>
      </c>
      <c r="AC176" s="37" t="s">
        <v>97</v>
      </c>
      <c r="AD176" s="80">
        <v>0.30170416949152606</v>
      </c>
      <c r="AE176" s="80">
        <f t="shared" si="128"/>
        <v>0</v>
      </c>
      <c r="AF176" s="80">
        <f t="shared" si="114"/>
        <v>0</v>
      </c>
      <c r="AG176" s="80">
        <f t="shared" si="115"/>
        <v>0</v>
      </c>
      <c r="AH176" s="80">
        <f t="shared" si="116"/>
        <v>0</v>
      </c>
      <c r="AI176" s="80">
        <f t="shared" si="117"/>
        <v>0</v>
      </c>
      <c r="AJ176" s="80">
        <f t="shared" si="130"/>
        <v>0</v>
      </c>
      <c r="AK176" s="80">
        <v>0</v>
      </c>
      <c r="AL176" s="80">
        <v>0</v>
      </c>
      <c r="AM176" s="80">
        <v>0</v>
      </c>
      <c r="AN176" s="80">
        <v>0</v>
      </c>
      <c r="AO176" s="37">
        <f t="shared" si="121"/>
        <v>0</v>
      </c>
      <c r="AP176" s="37">
        <v>0</v>
      </c>
      <c r="AQ176" s="37">
        <v>0</v>
      </c>
      <c r="AR176" s="37">
        <v>0</v>
      </c>
      <c r="AS176" s="37">
        <v>0</v>
      </c>
      <c r="AT176" s="37" t="s">
        <v>97</v>
      </c>
      <c r="AU176" s="37" t="s">
        <v>97</v>
      </c>
      <c r="AV176" s="37" t="s">
        <v>97</v>
      </c>
      <c r="AW176" s="37" t="s">
        <v>97</v>
      </c>
      <c r="AX176" s="37" t="s">
        <v>97</v>
      </c>
      <c r="AY176" s="37" t="s">
        <v>97</v>
      </c>
      <c r="AZ176" s="37" t="s">
        <v>97</v>
      </c>
      <c r="BA176" s="37" t="s">
        <v>97</v>
      </c>
      <c r="BB176" s="37" t="s">
        <v>97</v>
      </c>
      <c r="BC176" s="37" t="s">
        <v>97</v>
      </c>
    </row>
    <row r="177" spans="1:55" ht="24" customHeight="1" x14ac:dyDescent="0.25">
      <c r="A177" s="64" t="s">
        <v>56</v>
      </c>
      <c r="B177" s="31" t="s">
        <v>216</v>
      </c>
      <c r="C177" s="32" t="s">
        <v>217</v>
      </c>
      <c r="D177" s="79">
        <v>0.36204500338983125</v>
      </c>
      <c r="E177" s="80">
        <f t="shared" si="123"/>
        <v>0</v>
      </c>
      <c r="F177" s="80">
        <f t="shared" si="124"/>
        <v>0</v>
      </c>
      <c r="G177" s="80">
        <f t="shared" si="125"/>
        <v>0</v>
      </c>
      <c r="H177" s="80">
        <f t="shared" si="126"/>
        <v>0</v>
      </c>
      <c r="I177" s="80">
        <f t="shared" si="127"/>
        <v>0</v>
      </c>
      <c r="J177" s="80">
        <f t="shared" si="129"/>
        <v>0</v>
      </c>
      <c r="K177" s="80">
        <v>0</v>
      </c>
      <c r="L177" s="80">
        <v>0</v>
      </c>
      <c r="M177" s="80">
        <v>0</v>
      </c>
      <c r="N177" s="80">
        <v>0</v>
      </c>
      <c r="O177" s="80">
        <f t="shared" si="120"/>
        <v>0</v>
      </c>
      <c r="P177" s="80">
        <v>0</v>
      </c>
      <c r="Q177" s="80">
        <v>0</v>
      </c>
      <c r="R177" s="80">
        <v>0</v>
      </c>
      <c r="S177" s="80">
        <v>0</v>
      </c>
      <c r="T177" s="37" t="s">
        <v>97</v>
      </c>
      <c r="U177" s="37" t="s">
        <v>97</v>
      </c>
      <c r="V177" s="37" t="s">
        <v>97</v>
      </c>
      <c r="W177" s="37" t="s">
        <v>97</v>
      </c>
      <c r="X177" s="37" t="s">
        <v>97</v>
      </c>
      <c r="Y177" s="37" t="s">
        <v>97</v>
      </c>
      <c r="Z177" s="37" t="s">
        <v>97</v>
      </c>
      <c r="AA177" s="37" t="s">
        <v>97</v>
      </c>
      <c r="AB177" s="37" t="s">
        <v>97</v>
      </c>
      <c r="AC177" s="37" t="s">
        <v>97</v>
      </c>
      <c r="AD177" s="80">
        <v>0.30170416949152606</v>
      </c>
      <c r="AE177" s="80">
        <f t="shared" si="128"/>
        <v>0</v>
      </c>
      <c r="AF177" s="80">
        <f t="shared" si="114"/>
        <v>0</v>
      </c>
      <c r="AG177" s="80">
        <f t="shared" si="115"/>
        <v>0</v>
      </c>
      <c r="AH177" s="80">
        <f t="shared" si="116"/>
        <v>0</v>
      </c>
      <c r="AI177" s="80">
        <f t="shared" si="117"/>
        <v>0</v>
      </c>
      <c r="AJ177" s="80">
        <f t="shared" si="130"/>
        <v>0</v>
      </c>
      <c r="AK177" s="80">
        <v>0</v>
      </c>
      <c r="AL177" s="80">
        <v>0</v>
      </c>
      <c r="AM177" s="80">
        <v>0</v>
      </c>
      <c r="AN177" s="80">
        <v>0</v>
      </c>
      <c r="AO177" s="37">
        <f t="shared" si="121"/>
        <v>0</v>
      </c>
      <c r="AP177" s="37">
        <v>0</v>
      </c>
      <c r="AQ177" s="37">
        <v>0</v>
      </c>
      <c r="AR177" s="37">
        <v>0</v>
      </c>
      <c r="AS177" s="37">
        <v>0</v>
      </c>
      <c r="AT177" s="37" t="s">
        <v>97</v>
      </c>
      <c r="AU177" s="37" t="s">
        <v>97</v>
      </c>
      <c r="AV177" s="37" t="s">
        <v>97</v>
      </c>
      <c r="AW177" s="37" t="s">
        <v>97</v>
      </c>
      <c r="AX177" s="37" t="s">
        <v>97</v>
      </c>
      <c r="AY177" s="37" t="s">
        <v>97</v>
      </c>
      <c r="AZ177" s="37" t="s">
        <v>97</v>
      </c>
      <c r="BA177" s="37" t="s">
        <v>97</v>
      </c>
      <c r="BB177" s="37" t="s">
        <v>97</v>
      </c>
      <c r="BC177" s="37" t="s">
        <v>97</v>
      </c>
    </row>
    <row r="178" spans="1:55" ht="24" customHeight="1" x14ac:dyDescent="0.25">
      <c r="A178" s="64" t="s">
        <v>56</v>
      </c>
      <c r="B178" s="31" t="s">
        <v>218</v>
      </c>
      <c r="C178" s="32" t="s">
        <v>219</v>
      </c>
      <c r="D178" s="79">
        <v>0.36204500338983125</v>
      </c>
      <c r="E178" s="80">
        <f t="shared" si="123"/>
        <v>0</v>
      </c>
      <c r="F178" s="80">
        <f t="shared" si="124"/>
        <v>0</v>
      </c>
      <c r="G178" s="80">
        <f t="shared" si="125"/>
        <v>0</v>
      </c>
      <c r="H178" s="80">
        <f t="shared" si="126"/>
        <v>0</v>
      </c>
      <c r="I178" s="80">
        <f t="shared" si="127"/>
        <v>0</v>
      </c>
      <c r="J178" s="80">
        <f t="shared" si="129"/>
        <v>0</v>
      </c>
      <c r="K178" s="80">
        <v>0</v>
      </c>
      <c r="L178" s="80">
        <v>0</v>
      </c>
      <c r="M178" s="80">
        <v>0</v>
      </c>
      <c r="N178" s="80">
        <v>0</v>
      </c>
      <c r="O178" s="80">
        <f t="shared" si="120"/>
        <v>0</v>
      </c>
      <c r="P178" s="80">
        <v>0</v>
      </c>
      <c r="Q178" s="80">
        <v>0</v>
      </c>
      <c r="R178" s="80">
        <v>0</v>
      </c>
      <c r="S178" s="80">
        <v>0</v>
      </c>
      <c r="T178" s="37" t="s">
        <v>97</v>
      </c>
      <c r="U178" s="37" t="s">
        <v>97</v>
      </c>
      <c r="V178" s="37" t="s">
        <v>97</v>
      </c>
      <c r="W178" s="37" t="s">
        <v>97</v>
      </c>
      <c r="X178" s="37" t="s">
        <v>97</v>
      </c>
      <c r="Y178" s="37" t="s">
        <v>97</v>
      </c>
      <c r="Z178" s="37" t="s">
        <v>97</v>
      </c>
      <c r="AA178" s="37" t="s">
        <v>97</v>
      </c>
      <c r="AB178" s="37" t="s">
        <v>97</v>
      </c>
      <c r="AC178" s="37" t="s">
        <v>97</v>
      </c>
      <c r="AD178" s="80">
        <v>0.30170416949152606</v>
      </c>
      <c r="AE178" s="80">
        <f t="shared" si="128"/>
        <v>0</v>
      </c>
      <c r="AF178" s="80">
        <f t="shared" si="114"/>
        <v>0</v>
      </c>
      <c r="AG178" s="80">
        <f t="shared" si="115"/>
        <v>0</v>
      </c>
      <c r="AH178" s="80">
        <f t="shared" si="116"/>
        <v>0</v>
      </c>
      <c r="AI178" s="80">
        <f t="shared" si="117"/>
        <v>0</v>
      </c>
      <c r="AJ178" s="80">
        <f t="shared" si="130"/>
        <v>0</v>
      </c>
      <c r="AK178" s="80">
        <v>0</v>
      </c>
      <c r="AL178" s="80">
        <v>0</v>
      </c>
      <c r="AM178" s="80">
        <v>0</v>
      </c>
      <c r="AN178" s="80">
        <v>0</v>
      </c>
      <c r="AO178" s="37">
        <f t="shared" si="121"/>
        <v>0</v>
      </c>
      <c r="AP178" s="37">
        <v>0</v>
      </c>
      <c r="AQ178" s="37">
        <v>0</v>
      </c>
      <c r="AR178" s="37">
        <v>0</v>
      </c>
      <c r="AS178" s="37">
        <v>0</v>
      </c>
      <c r="AT178" s="37" t="s">
        <v>97</v>
      </c>
      <c r="AU178" s="37" t="s">
        <v>97</v>
      </c>
      <c r="AV178" s="37" t="s">
        <v>97</v>
      </c>
      <c r="AW178" s="37" t="s">
        <v>97</v>
      </c>
      <c r="AX178" s="37" t="s">
        <v>97</v>
      </c>
      <c r="AY178" s="37" t="s">
        <v>97</v>
      </c>
      <c r="AZ178" s="37" t="s">
        <v>97</v>
      </c>
      <c r="BA178" s="37" t="s">
        <v>97</v>
      </c>
      <c r="BB178" s="37" t="s">
        <v>97</v>
      </c>
      <c r="BC178" s="37" t="s">
        <v>97</v>
      </c>
    </row>
    <row r="179" spans="1:55" ht="24" customHeight="1" x14ac:dyDescent="0.25">
      <c r="A179" s="64" t="s">
        <v>56</v>
      </c>
      <c r="B179" s="31" t="s">
        <v>220</v>
      </c>
      <c r="C179" s="32" t="s">
        <v>221</v>
      </c>
      <c r="D179" s="79">
        <v>0.36204500338983125</v>
      </c>
      <c r="E179" s="80">
        <f t="shared" si="123"/>
        <v>0</v>
      </c>
      <c r="F179" s="80">
        <f t="shared" si="124"/>
        <v>0</v>
      </c>
      <c r="G179" s="80">
        <f t="shared" si="125"/>
        <v>0</v>
      </c>
      <c r="H179" s="80">
        <f t="shared" si="126"/>
        <v>0</v>
      </c>
      <c r="I179" s="80">
        <f t="shared" si="127"/>
        <v>0</v>
      </c>
      <c r="J179" s="80">
        <f t="shared" si="129"/>
        <v>0</v>
      </c>
      <c r="K179" s="80">
        <v>0</v>
      </c>
      <c r="L179" s="80">
        <v>0</v>
      </c>
      <c r="M179" s="80">
        <v>0</v>
      </c>
      <c r="N179" s="80">
        <v>0</v>
      </c>
      <c r="O179" s="80">
        <f t="shared" si="120"/>
        <v>0</v>
      </c>
      <c r="P179" s="80">
        <v>0</v>
      </c>
      <c r="Q179" s="80">
        <v>0</v>
      </c>
      <c r="R179" s="80">
        <v>0</v>
      </c>
      <c r="S179" s="80">
        <v>0</v>
      </c>
      <c r="T179" s="37" t="s">
        <v>97</v>
      </c>
      <c r="U179" s="37" t="s">
        <v>97</v>
      </c>
      <c r="V179" s="37" t="s">
        <v>97</v>
      </c>
      <c r="W179" s="37" t="s">
        <v>97</v>
      </c>
      <c r="X179" s="37" t="s">
        <v>97</v>
      </c>
      <c r="Y179" s="37" t="s">
        <v>97</v>
      </c>
      <c r="Z179" s="37" t="s">
        <v>97</v>
      </c>
      <c r="AA179" s="37" t="s">
        <v>97</v>
      </c>
      <c r="AB179" s="37" t="s">
        <v>97</v>
      </c>
      <c r="AC179" s="37" t="s">
        <v>97</v>
      </c>
      <c r="AD179" s="80">
        <v>0.30170416949152606</v>
      </c>
      <c r="AE179" s="80">
        <f t="shared" si="128"/>
        <v>0</v>
      </c>
      <c r="AF179" s="80">
        <f t="shared" si="114"/>
        <v>0</v>
      </c>
      <c r="AG179" s="80">
        <f t="shared" si="115"/>
        <v>0</v>
      </c>
      <c r="AH179" s="80">
        <f t="shared" si="116"/>
        <v>0</v>
      </c>
      <c r="AI179" s="80">
        <f t="shared" si="117"/>
        <v>0</v>
      </c>
      <c r="AJ179" s="80">
        <f t="shared" si="130"/>
        <v>0</v>
      </c>
      <c r="AK179" s="80">
        <v>0</v>
      </c>
      <c r="AL179" s="80">
        <v>0</v>
      </c>
      <c r="AM179" s="80">
        <v>0</v>
      </c>
      <c r="AN179" s="80">
        <v>0</v>
      </c>
      <c r="AO179" s="37">
        <f t="shared" si="121"/>
        <v>0</v>
      </c>
      <c r="AP179" s="37">
        <v>0</v>
      </c>
      <c r="AQ179" s="37">
        <v>0</v>
      </c>
      <c r="AR179" s="37">
        <v>0</v>
      </c>
      <c r="AS179" s="37">
        <v>0</v>
      </c>
      <c r="AT179" s="37" t="s">
        <v>97</v>
      </c>
      <c r="AU179" s="37" t="s">
        <v>97</v>
      </c>
      <c r="AV179" s="37" t="s">
        <v>97</v>
      </c>
      <c r="AW179" s="37" t="s">
        <v>97</v>
      </c>
      <c r="AX179" s="37" t="s">
        <v>97</v>
      </c>
      <c r="AY179" s="37" t="s">
        <v>97</v>
      </c>
      <c r="AZ179" s="37" t="s">
        <v>97</v>
      </c>
      <c r="BA179" s="37" t="s">
        <v>97</v>
      </c>
      <c r="BB179" s="37" t="s">
        <v>97</v>
      </c>
      <c r="BC179" s="37" t="s">
        <v>97</v>
      </c>
    </row>
    <row r="180" spans="1:55" ht="24" customHeight="1" x14ac:dyDescent="0.25">
      <c r="A180" s="64" t="s">
        <v>56</v>
      </c>
      <c r="B180" s="31" t="s">
        <v>222</v>
      </c>
      <c r="C180" s="32" t="s">
        <v>223</v>
      </c>
      <c r="D180" s="79">
        <v>0.36204500338983125</v>
      </c>
      <c r="E180" s="80">
        <f t="shared" si="123"/>
        <v>0</v>
      </c>
      <c r="F180" s="80">
        <f t="shared" si="124"/>
        <v>0</v>
      </c>
      <c r="G180" s="80">
        <f t="shared" si="125"/>
        <v>0</v>
      </c>
      <c r="H180" s="80">
        <f t="shared" si="126"/>
        <v>0</v>
      </c>
      <c r="I180" s="80">
        <f t="shared" si="127"/>
        <v>0</v>
      </c>
      <c r="J180" s="80">
        <f t="shared" si="129"/>
        <v>0</v>
      </c>
      <c r="K180" s="80">
        <v>0</v>
      </c>
      <c r="L180" s="80">
        <v>0</v>
      </c>
      <c r="M180" s="80">
        <v>0</v>
      </c>
      <c r="N180" s="80">
        <v>0</v>
      </c>
      <c r="O180" s="80">
        <f t="shared" si="120"/>
        <v>0</v>
      </c>
      <c r="P180" s="80">
        <v>0</v>
      </c>
      <c r="Q180" s="80">
        <v>0</v>
      </c>
      <c r="R180" s="80">
        <v>0</v>
      </c>
      <c r="S180" s="80">
        <v>0</v>
      </c>
      <c r="T180" s="37" t="s">
        <v>97</v>
      </c>
      <c r="U180" s="37" t="s">
        <v>97</v>
      </c>
      <c r="V180" s="37" t="s">
        <v>97</v>
      </c>
      <c r="W180" s="37" t="s">
        <v>97</v>
      </c>
      <c r="X180" s="37" t="s">
        <v>97</v>
      </c>
      <c r="Y180" s="37" t="s">
        <v>97</v>
      </c>
      <c r="Z180" s="37" t="s">
        <v>97</v>
      </c>
      <c r="AA180" s="37" t="s">
        <v>97</v>
      </c>
      <c r="AB180" s="37" t="s">
        <v>97</v>
      </c>
      <c r="AC180" s="37" t="s">
        <v>97</v>
      </c>
      <c r="AD180" s="80">
        <v>0.30170416949152606</v>
      </c>
      <c r="AE180" s="80">
        <f t="shared" si="128"/>
        <v>0</v>
      </c>
      <c r="AF180" s="80">
        <f t="shared" si="114"/>
        <v>0</v>
      </c>
      <c r="AG180" s="80">
        <f t="shared" si="115"/>
        <v>0</v>
      </c>
      <c r="AH180" s="80">
        <f t="shared" si="116"/>
        <v>0</v>
      </c>
      <c r="AI180" s="80">
        <f t="shared" si="117"/>
        <v>0</v>
      </c>
      <c r="AJ180" s="80">
        <f t="shared" si="130"/>
        <v>0</v>
      </c>
      <c r="AK180" s="80">
        <v>0</v>
      </c>
      <c r="AL180" s="80">
        <v>0</v>
      </c>
      <c r="AM180" s="80">
        <v>0</v>
      </c>
      <c r="AN180" s="80">
        <v>0</v>
      </c>
      <c r="AO180" s="37">
        <f t="shared" si="121"/>
        <v>0</v>
      </c>
      <c r="AP180" s="37">
        <v>0</v>
      </c>
      <c r="AQ180" s="37">
        <v>0</v>
      </c>
      <c r="AR180" s="37">
        <v>0</v>
      </c>
      <c r="AS180" s="37">
        <v>0</v>
      </c>
      <c r="AT180" s="37" t="s">
        <v>97</v>
      </c>
      <c r="AU180" s="37" t="s">
        <v>97</v>
      </c>
      <c r="AV180" s="37" t="s">
        <v>97</v>
      </c>
      <c r="AW180" s="37" t="s">
        <v>97</v>
      </c>
      <c r="AX180" s="37" t="s">
        <v>97</v>
      </c>
      <c r="AY180" s="37" t="s">
        <v>97</v>
      </c>
      <c r="AZ180" s="37" t="s">
        <v>97</v>
      </c>
      <c r="BA180" s="37" t="s">
        <v>97</v>
      </c>
      <c r="BB180" s="37" t="s">
        <v>97</v>
      </c>
      <c r="BC180" s="37" t="s">
        <v>97</v>
      </c>
    </row>
    <row r="181" spans="1:55" ht="24" customHeight="1" x14ac:dyDescent="0.25">
      <c r="A181" s="64" t="s">
        <v>56</v>
      </c>
      <c r="B181" s="31" t="s">
        <v>224</v>
      </c>
      <c r="C181" s="32" t="s">
        <v>225</v>
      </c>
      <c r="D181" s="79">
        <v>0.36204500338983125</v>
      </c>
      <c r="E181" s="80">
        <f t="shared" si="123"/>
        <v>0</v>
      </c>
      <c r="F181" s="80">
        <f t="shared" si="124"/>
        <v>0</v>
      </c>
      <c r="G181" s="80">
        <f t="shared" si="125"/>
        <v>0</v>
      </c>
      <c r="H181" s="80">
        <f t="shared" si="126"/>
        <v>0</v>
      </c>
      <c r="I181" s="80">
        <f t="shared" si="127"/>
        <v>0</v>
      </c>
      <c r="J181" s="80">
        <f t="shared" si="129"/>
        <v>0</v>
      </c>
      <c r="K181" s="80">
        <v>0</v>
      </c>
      <c r="L181" s="80">
        <v>0</v>
      </c>
      <c r="M181" s="80">
        <v>0</v>
      </c>
      <c r="N181" s="80">
        <v>0</v>
      </c>
      <c r="O181" s="80">
        <f t="shared" si="120"/>
        <v>0</v>
      </c>
      <c r="P181" s="80">
        <v>0</v>
      </c>
      <c r="Q181" s="80">
        <v>0</v>
      </c>
      <c r="R181" s="80">
        <v>0</v>
      </c>
      <c r="S181" s="80">
        <v>0</v>
      </c>
      <c r="T181" s="37" t="s">
        <v>97</v>
      </c>
      <c r="U181" s="37" t="s">
        <v>97</v>
      </c>
      <c r="V181" s="37" t="s">
        <v>97</v>
      </c>
      <c r="W181" s="37" t="s">
        <v>97</v>
      </c>
      <c r="X181" s="37" t="s">
        <v>97</v>
      </c>
      <c r="Y181" s="37" t="s">
        <v>97</v>
      </c>
      <c r="Z181" s="37" t="s">
        <v>97</v>
      </c>
      <c r="AA181" s="37" t="s">
        <v>97</v>
      </c>
      <c r="AB181" s="37" t="s">
        <v>97</v>
      </c>
      <c r="AC181" s="37" t="s">
        <v>97</v>
      </c>
      <c r="AD181" s="80">
        <v>0.30170416949152606</v>
      </c>
      <c r="AE181" s="80">
        <f t="shared" si="128"/>
        <v>0</v>
      </c>
      <c r="AF181" s="80">
        <f t="shared" si="114"/>
        <v>0</v>
      </c>
      <c r="AG181" s="80">
        <f t="shared" si="115"/>
        <v>0</v>
      </c>
      <c r="AH181" s="80">
        <f t="shared" si="116"/>
        <v>0</v>
      </c>
      <c r="AI181" s="80">
        <f t="shared" si="117"/>
        <v>0</v>
      </c>
      <c r="AJ181" s="80">
        <f t="shared" si="130"/>
        <v>0</v>
      </c>
      <c r="AK181" s="80">
        <v>0</v>
      </c>
      <c r="AL181" s="80">
        <v>0</v>
      </c>
      <c r="AM181" s="80">
        <v>0</v>
      </c>
      <c r="AN181" s="80">
        <v>0</v>
      </c>
      <c r="AO181" s="37">
        <f t="shared" si="121"/>
        <v>0</v>
      </c>
      <c r="AP181" s="37">
        <v>0</v>
      </c>
      <c r="AQ181" s="37">
        <v>0</v>
      </c>
      <c r="AR181" s="37">
        <v>0</v>
      </c>
      <c r="AS181" s="37">
        <v>0</v>
      </c>
      <c r="AT181" s="37" t="s">
        <v>97</v>
      </c>
      <c r="AU181" s="37" t="s">
        <v>97</v>
      </c>
      <c r="AV181" s="37" t="s">
        <v>97</v>
      </c>
      <c r="AW181" s="37" t="s">
        <v>97</v>
      </c>
      <c r="AX181" s="37" t="s">
        <v>97</v>
      </c>
      <c r="AY181" s="37" t="s">
        <v>97</v>
      </c>
      <c r="AZ181" s="37" t="s">
        <v>97</v>
      </c>
      <c r="BA181" s="37" t="s">
        <v>97</v>
      </c>
      <c r="BB181" s="37" t="s">
        <v>97</v>
      </c>
      <c r="BC181" s="37" t="s">
        <v>97</v>
      </c>
    </row>
    <row r="182" spans="1:55" ht="24" customHeight="1" x14ac:dyDescent="0.25">
      <c r="A182" s="64" t="s">
        <v>56</v>
      </c>
      <c r="B182" s="31" t="s">
        <v>226</v>
      </c>
      <c r="C182" s="32" t="s">
        <v>227</v>
      </c>
      <c r="D182" s="79">
        <v>0.90511250847457791</v>
      </c>
      <c r="E182" s="80">
        <f t="shared" si="123"/>
        <v>0</v>
      </c>
      <c r="F182" s="80">
        <f t="shared" si="124"/>
        <v>0</v>
      </c>
      <c r="G182" s="80">
        <f t="shared" si="125"/>
        <v>0</v>
      </c>
      <c r="H182" s="80">
        <f t="shared" si="126"/>
        <v>0</v>
      </c>
      <c r="I182" s="80">
        <f t="shared" si="127"/>
        <v>0</v>
      </c>
      <c r="J182" s="80">
        <f t="shared" si="129"/>
        <v>0</v>
      </c>
      <c r="K182" s="80">
        <v>0</v>
      </c>
      <c r="L182" s="80">
        <v>0</v>
      </c>
      <c r="M182" s="80">
        <v>0</v>
      </c>
      <c r="N182" s="80">
        <v>0</v>
      </c>
      <c r="O182" s="80">
        <f t="shared" si="120"/>
        <v>0</v>
      </c>
      <c r="P182" s="80">
        <v>0</v>
      </c>
      <c r="Q182" s="80">
        <v>0</v>
      </c>
      <c r="R182" s="80">
        <v>0</v>
      </c>
      <c r="S182" s="80">
        <v>0</v>
      </c>
      <c r="T182" s="37" t="s">
        <v>97</v>
      </c>
      <c r="U182" s="37" t="s">
        <v>97</v>
      </c>
      <c r="V182" s="37" t="s">
        <v>97</v>
      </c>
      <c r="W182" s="37" t="s">
        <v>97</v>
      </c>
      <c r="X182" s="37" t="s">
        <v>97</v>
      </c>
      <c r="Y182" s="37" t="s">
        <v>97</v>
      </c>
      <c r="Z182" s="37" t="s">
        <v>97</v>
      </c>
      <c r="AA182" s="37" t="s">
        <v>97</v>
      </c>
      <c r="AB182" s="37" t="s">
        <v>97</v>
      </c>
      <c r="AC182" s="37" t="s">
        <v>97</v>
      </c>
      <c r="AD182" s="80">
        <v>0.75426042372881497</v>
      </c>
      <c r="AE182" s="80">
        <f t="shared" si="128"/>
        <v>0</v>
      </c>
      <c r="AF182" s="80">
        <f t="shared" si="114"/>
        <v>0</v>
      </c>
      <c r="AG182" s="80">
        <f t="shared" si="115"/>
        <v>0</v>
      </c>
      <c r="AH182" s="80">
        <f t="shared" si="116"/>
        <v>0</v>
      </c>
      <c r="AI182" s="80">
        <f t="shared" si="117"/>
        <v>0</v>
      </c>
      <c r="AJ182" s="80">
        <f t="shared" si="130"/>
        <v>0</v>
      </c>
      <c r="AK182" s="80">
        <v>0</v>
      </c>
      <c r="AL182" s="80">
        <v>0</v>
      </c>
      <c r="AM182" s="80">
        <v>0</v>
      </c>
      <c r="AN182" s="80">
        <v>0</v>
      </c>
      <c r="AO182" s="37">
        <f t="shared" si="121"/>
        <v>0</v>
      </c>
      <c r="AP182" s="37">
        <v>0</v>
      </c>
      <c r="AQ182" s="37">
        <v>0</v>
      </c>
      <c r="AR182" s="37">
        <v>0</v>
      </c>
      <c r="AS182" s="37">
        <v>0</v>
      </c>
      <c r="AT182" s="37" t="s">
        <v>97</v>
      </c>
      <c r="AU182" s="37" t="s">
        <v>97</v>
      </c>
      <c r="AV182" s="37" t="s">
        <v>97</v>
      </c>
      <c r="AW182" s="37" t="s">
        <v>97</v>
      </c>
      <c r="AX182" s="37" t="s">
        <v>97</v>
      </c>
      <c r="AY182" s="37" t="s">
        <v>97</v>
      </c>
      <c r="AZ182" s="37" t="s">
        <v>97</v>
      </c>
      <c r="BA182" s="37" t="s">
        <v>97</v>
      </c>
      <c r="BB182" s="37" t="s">
        <v>97</v>
      </c>
      <c r="BC182" s="37" t="s">
        <v>97</v>
      </c>
    </row>
    <row r="183" spans="1:55" ht="24" customHeight="1" x14ac:dyDescent="0.25">
      <c r="A183" s="64" t="s">
        <v>56</v>
      </c>
      <c r="B183" s="31" t="s">
        <v>228</v>
      </c>
      <c r="C183" s="32" t="s">
        <v>229</v>
      </c>
      <c r="D183" s="79">
        <v>0.36204500338983125</v>
      </c>
      <c r="E183" s="80">
        <f t="shared" si="123"/>
        <v>0</v>
      </c>
      <c r="F183" s="80">
        <f t="shared" si="124"/>
        <v>0</v>
      </c>
      <c r="G183" s="80">
        <f t="shared" si="125"/>
        <v>0</v>
      </c>
      <c r="H183" s="80">
        <f t="shared" si="126"/>
        <v>0</v>
      </c>
      <c r="I183" s="80">
        <f t="shared" si="127"/>
        <v>0</v>
      </c>
      <c r="J183" s="80">
        <f t="shared" si="129"/>
        <v>0</v>
      </c>
      <c r="K183" s="80">
        <v>0</v>
      </c>
      <c r="L183" s="80">
        <v>0</v>
      </c>
      <c r="M183" s="80">
        <v>0</v>
      </c>
      <c r="N183" s="80">
        <v>0</v>
      </c>
      <c r="O183" s="80">
        <f t="shared" si="120"/>
        <v>0</v>
      </c>
      <c r="P183" s="80">
        <v>0</v>
      </c>
      <c r="Q183" s="80">
        <v>0</v>
      </c>
      <c r="R183" s="80">
        <v>0</v>
      </c>
      <c r="S183" s="80">
        <v>0</v>
      </c>
      <c r="T183" s="37" t="s">
        <v>97</v>
      </c>
      <c r="U183" s="37" t="s">
        <v>97</v>
      </c>
      <c r="V183" s="37" t="s">
        <v>97</v>
      </c>
      <c r="W183" s="37" t="s">
        <v>97</v>
      </c>
      <c r="X183" s="37" t="s">
        <v>97</v>
      </c>
      <c r="Y183" s="37" t="s">
        <v>97</v>
      </c>
      <c r="Z183" s="37" t="s">
        <v>97</v>
      </c>
      <c r="AA183" s="37" t="s">
        <v>97</v>
      </c>
      <c r="AB183" s="37" t="s">
        <v>97</v>
      </c>
      <c r="AC183" s="37" t="s">
        <v>97</v>
      </c>
      <c r="AD183" s="80">
        <v>0.30170416949152606</v>
      </c>
      <c r="AE183" s="80">
        <f t="shared" si="128"/>
        <v>0</v>
      </c>
      <c r="AF183" s="80">
        <f t="shared" si="114"/>
        <v>0</v>
      </c>
      <c r="AG183" s="80">
        <f t="shared" si="115"/>
        <v>0</v>
      </c>
      <c r="AH183" s="80">
        <f t="shared" si="116"/>
        <v>0</v>
      </c>
      <c r="AI183" s="80">
        <f t="shared" si="117"/>
        <v>0</v>
      </c>
      <c r="AJ183" s="80">
        <f t="shared" si="130"/>
        <v>0</v>
      </c>
      <c r="AK183" s="80">
        <v>0</v>
      </c>
      <c r="AL183" s="80">
        <v>0</v>
      </c>
      <c r="AM183" s="80">
        <v>0</v>
      </c>
      <c r="AN183" s="80">
        <v>0</v>
      </c>
      <c r="AO183" s="37">
        <f t="shared" si="121"/>
        <v>0</v>
      </c>
      <c r="AP183" s="37">
        <v>0</v>
      </c>
      <c r="AQ183" s="37">
        <v>0</v>
      </c>
      <c r="AR183" s="37">
        <v>0</v>
      </c>
      <c r="AS183" s="37">
        <v>0</v>
      </c>
      <c r="AT183" s="37" t="s">
        <v>97</v>
      </c>
      <c r="AU183" s="37" t="s">
        <v>97</v>
      </c>
      <c r="AV183" s="37" t="s">
        <v>97</v>
      </c>
      <c r="AW183" s="37" t="s">
        <v>97</v>
      </c>
      <c r="AX183" s="37" t="s">
        <v>97</v>
      </c>
      <c r="AY183" s="37" t="s">
        <v>97</v>
      </c>
      <c r="AZ183" s="37" t="s">
        <v>97</v>
      </c>
      <c r="BA183" s="37" t="s">
        <v>97</v>
      </c>
      <c r="BB183" s="37" t="s">
        <v>97</v>
      </c>
      <c r="BC183" s="37" t="s">
        <v>97</v>
      </c>
    </row>
    <row r="184" spans="1:55" ht="36.75" customHeight="1" x14ac:dyDescent="0.25">
      <c r="A184" s="64" t="s">
        <v>56</v>
      </c>
      <c r="B184" s="31" t="s">
        <v>230</v>
      </c>
      <c r="C184" s="32" t="s">
        <v>231</v>
      </c>
      <c r="D184" s="79">
        <v>3.3005040000000001</v>
      </c>
      <c r="E184" s="80">
        <f t="shared" si="123"/>
        <v>0</v>
      </c>
      <c r="F184" s="80">
        <f t="shared" si="124"/>
        <v>0</v>
      </c>
      <c r="G184" s="80">
        <f t="shared" si="125"/>
        <v>0</v>
      </c>
      <c r="H184" s="80">
        <f t="shared" si="126"/>
        <v>0</v>
      </c>
      <c r="I184" s="80">
        <f t="shared" si="127"/>
        <v>0</v>
      </c>
      <c r="J184" s="80">
        <f t="shared" si="129"/>
        <v>0</v>
      </c>
      <c r="K184" s="80">
        <v>0</v>
      </c>
      <c r="L184" s="80">
        <v>0</v>
      </c>
      <c r="M184" s="80">
        <v>0</v>
      </c>
      <c r="N184" s="80">
        <v>0</v>
      </c>
      <c r="O184" s="80">
        <f t="shared" si="120"/>
        <v>0</v>
      </c>
      <c r="P184" s="80">
        <v>0</v>
      </c>
      <c r="Q184" s="80">
        <v>0</v>
      </c>
      <c r="R184" s="80">
        <v>0</v>
      </c>
      <c r="S184" s="80">
        <v>0</v>
      </c>
      <c r="T184" s="37" t="s">
        <v>97</v>
      </c>
      <c r="U184" s="37" t="s">
        <v>97</v>
      </c>
      <c r="V184" s="37" t="s">
        <v>97</v>
      </c>
      <c r="W184" s="37" t="s">
        <v>97</v>
      </c>
      <c r="X184" s="37" t="s">
        <v>97</v>
      </c>
      <c r="Y184" s="37" t="s">
        <v>97</v>
      </c>
      <c r="Z184" s="37" t="s">
        <v>97</v>
      </c>
      <c r="AA184" s="37" t="s">
        <v>97</v>
      </c>
      <c r="AB184" s="37" t="s">
        <v>97</v>
      </c>
      <c r="AC184" s="37" t="s">
        <v>97</v>
      </c>
      <c r="AD184" s="80">
        <v>2.7504200000000001</v>
      </c>
      <c r="AE184" s="80">
        <f t="shared" si="128"/>
        <v>0</v>
      </c>
      <c r="AF184" s="80">
        <f t="shared" si="114"/>
        <v>0</v>
      </c>
      <c r="AG184" s="80">
        <f t="shared" si="115"/>
        <v>0</v>
      </c>
      <c r="AH184" s="80">
        <f t="shared" si="116"/>
        <v>0</v>
      </c>
      <c r="AI184" s="80">
        <f t="shared" si="117"/>
        <v>0</v>
      </c>
      <c r="AJ184" s="80">
        <f t="shared" si="130"/>
        <v>0</v>
      </c>
      <c r="AK184" s="80">
        <v>0</v>
      </c>
      <c r="AL184" s="80">
        <v>0</v>
      </c>
      <c r="AM184" s="80">
        <v>0</v>
      </c>
      <c r="AN184" s="80">
        <v>0</v>
      </c>
      <c r="AO184" s="37">
        <f t="shared" si="121"/>
        <v>0</v>
      </c>
      <c r="AP184" s="37">
        <v>0</v>
      </c>
      <c r="AQ184" s="37">
        <v>0</v>
      </c>
      <c r="AR184" s="37">
        <v>0</v>
      </c>
      <c r="AS184" s="37">
        <v>0</v>
      </c>
      <c r="AT184" s="37" t="s">
        <v>97</v>
      </c>
      <c r="AU184" s="37" t="s">
        <v>97</v>
      </c>
      <c r="AV184" s="37" t="s">
        <v>97</v>
      </c>
      <c r="AW184" s="37" t="s">
        <v>97</v>
      </c>
      <c r="AX184" s="37" t="s">
        <v>97</v>
      </c>
      <c r="AY184" s="37" t="s">
        <v>97</v>
      </c>
      <c r="AZ184" s="37" t="s">
        <v>97</v>
      </c>
      <c r="BA184" s="37" t="s">
        <v>97</v>
      </c>
      <c r="BB184" s="37" t="s">
        <v>97</v>
      </c>
      <c r="BC184" s="37" t="s">
        <v>97</v>
      </c>
    </row>
    <row r="185" spans="1:55" ht="36.75" customHeight="1" x14ac:dyDescent="0.25">
      <c r="A185" s="65" t="s">
        <v>56</v>
      </c>
      <c r="B185" s="26" t="s">
        <v>454</v>
      </c>
      <c r="C185" s="38" t="s">
        <v>233</v>
      </c>
      <c r="D185" s="79">
        <v>0</v>
      </c>
      <c r="E185" s="80">
        <f t="shared" si="123"/>
        <v>0.271975368</v>
      </c>
      <c r="F185" s="80">
        <f t="shared" si="124"/>
        <v>0</v>
      </c>
      <c r="G185" s="80">
        <f t="shared" si="125"/>
        <v>2.4377256E-2</v>
      </c>
      <c r="H185" s="80">
        <f t="shared" si="126"/>
        <v>0.24759811199999998</v>
      </c>
      <c r="I185" s="80">
        <f t="shared" si="127"/>
        <v>0</v>
      </c>
      <c r="J185" s="80">
        <f t="shared" si="129"/>
        <v>0.271975368</v>
      </c>
      <c r="K185" s="80">
        <v>0</v>
      </c>
      <c r="L185" s="80">
        <v>2.4377256E-2</v>
      </c>
      <c r="M185" s="80">
        <v>0.24759811199999998</v>
      </c>
      <c r="N185" s="80">
        <v>0</v>
      </c>
      <c r="O185" s="80">
        <f t="shared" si="120"/>
        <v>0</v>
      </c>
      <c r="P185" s="80">
        <v>0</v>
      </c>
      <c r="Q185" s="80">
        <v>0</v>
      </c>
      <c r="R185" s="80">
        <v>0</v>
      </c>
      <c r="S185" s="80">
        <v>0</v>
      </c>
      <c r="T185" s="37" t="s">
        <v>97</v>
      </c>
      <c r="U185" s="37" t="s">
        <v>97</v>
      </c>
      <c r="V185" s="37" t="s">
        <v>97</v>
      </c>
      <c r="W185" s="37" t="s">
        <v>97</v>
      </c>
      <c r="X185" s="37" t="s">
        <v>97</v>
      </c>
      <c r="Y185" s="37" t="s">
        <v>97</v>
      </c>
      <c r="Z185" s="37" t="s">
        <v>97</v>
      </c>
      <c r="AA185" s="37" t="s">
        <v>97</v>
      </c>
      <c r="AB185" s="37" t="s">
        <v>97</v>
      </c>
      <c r="AC185" s="37" t="s">
        <v>97</v>
      </c>
      <c r="AD185" s="80">
        <v>0</v>
      </c>
      <c r="AE185" s="80">
        <f t="shared" si="128"/>
        <v>0.22664614</v>
      </c>
      <c r="AF185" s="80">
        <f t="shared" si="114"/>
        <v>0</v>
      </c>
      <c r="AG185" s="80">
        <f t="shared" si="115"/>
        <v>2.031438E-2</v>
      </c>
      <c r="AH185" s="80">
        <f t="shared" si="116"/>
        <v>0.20633176</v>
      </c>
      <c r="AI185" s="80">
        <f t="shared" si="117"/>
        <v>0</v>
      </c>
      <c r="AJ185" s="80">
        <f t="shared" si="130"/>
        <v>0.22664614</v>
      </c>
      <c r="AK185" s="80">
        <v>0</v>
      </c>
      <c r="AL185" s="80">
        <v>2.031438E-2</v>
      </c>
      <c r="AM185" s="80">
        <v>0.20633176</v>
      </c>
      <c r="AN185" s="80">
        <v>0</v>
      </c>
      <c r="AO185" s="37">
        <f t="shared" si="121"/>
        <v>0</v>
      </c>
      <c r="AP185" s="37">
        <v>0</v>
      </c>
      <c r="AQ185" s="37">
        <v>0</v>
      </c>
      <c r="AR185" s="37">
        <v>0</v>
      </c>
      <c r="AS185" s="37">
        <v>0</v>
      </c>
      <c r="AT185" s="37" t="s">
        <v>97</v>
      </c>
      <c r="AU185" s="37" t="s">
        <v>97</v>
      </c>
      <c r="AV185" s="37" t="s">
        <v>97</v>
      </c>
      <c r="AW185" s="37" t="s">
        <v>97</v>
      </c>
      <c r="AX185" s="37" t="s">
        <v>97</v>
      </c>
      <c r="AY185" s="37" t="s">
        <v>97</v>
      </c>
      <c r="AZ185" s="37" t="s">
        <v>97</v>
      </c>
      <c r="BA185" s="37" t="s">
        <v>97</v>
      </c>
      <c r="BB185" s="37" t="s">
        <v>97</v>
      </c>
      <c r="BC185" s="37" t="s">
        <v>97</v>
      </c>
    </row>
    <row r="186" spans="1:55" ht="36.75" customHeight="1" x14ac:dyDescent="0.25">
      <c r="A186" s="97" t="s">
        <v>56</v>
      </c>
      <c r="B186" s="26" t="s">
        <v>549</v>
      </c>
      <c r="C186" s="38" t="s">
        <v>550</v>
      </c>
      <c r="D186" s="79">
        <v>0</v>
      </c>
      <c r="E186" s="80">
        <f t="shared" si="123"/>
        <v>0.25475386799999999</v>
      </c>
      <c r="F186" s="80">
        <f t="shared" si="124"/>
        <v>0</v>
      </c>
      <c r="G186" s="80">
        <f t="shared" si="125"/>
        <v>5.335752E-3</v>
      </c>
      <c r="H186" s="80">
        <f t="shared" si="126"/>
        <v>0.249418116</v>
      </c>
      <c r="I186" s="80">
        <f t="shared" si="127"/>
        <v>0</v>
      </c>
      <c r="J186" s="80">
        <f>K186+L186+M186+N186</f>
        <v>0</v>
      </c>
      <c r="K186" s="80">
        <v>0</v>
      </c>
      <c r="L186" s="80">
        <v>0</v>
      </c>
      <c r="M186" s="80">
        <v>0</v>
      </c>
      <c r="N186" s="80">
        <v>0</v>
      </c>
      <c r="O186" s="80">
        <f t="shared" si="120"/>
        <v>0.25475386799999999</v>
      </c>
      <c r="P186" s="80">
        <v>0</v>
      </c>
      <c r="Q186" s="80">
        <v>5.335752E-3</v>
      </c>
      <c r="R186" s="80">
        <v>0.249418116</v>
      </c>
      <c r="S186" s="80">
        <v>0</v>
      </c>
      <c r="T186" s="37" t="s">
        <v>97</v>
      </c>
      <c r="U186" s="37" t="s">
        <v>97</v>
      </c>
      <c r="V186" s="37" t="s">
        <v>97</v>
      </c>
      <c r="W186" s="37" t="s">
        <v>97</v>
      </c>
      <c r="X186" s="37" t="s">
        <v>97</v>
      </c>
      <c r="Y186" s="37" t="s">
        <v>97</v>
      </c>
      <c r="Z186" s="37" t="s">
        <v>97</v>
      </c>
      <c r="AA186" s="37" t="s">
        <v>97</v>
      </c>
      <c r="AB186" s="37" t="s">
        <v>97</v>
      </c>
      <c r="AC186" s="37" t="s">
        <v>97</v>
      </c>
      <c r="AD186" s="80">
        <v>0</v>
      </c>
      <c r="AE186" s="80">
        <f t="shared" si="128"/>
        <v>0.21229489000000001</v>
      </c>
      <c r="AF186" s="80">
        <f t="shared" si="114"/>
        <v>0</v>
      </c>
      <c r="AG186" s="80">
        <f t="shared" si="115"/>
        <v>4.4464600000000002E-3</v>
      </c>
      <c r="AH186" s="80">
        <f t="shared" si="116"/>
        <v>0.20784843</v>
      </c>
      <c r="AI186" s="80">
        <f t="shared" si="117"/>
        <v>0</v>
      </c>
      <c r="AJ186" s="80">
        <f t="shared" si="130"/>
        <v>0</v>
      </c>
      <c r="AK186" s="80">
        <v>0</v>
      </c>
      <c r="AL186" s="80">
        <v>0</v>
      </c>
      <c r="AM186" s="80">
        <v>0</v>
      </c>
      <c r="AN186" s="80">
        <v>0</v>
      </c>
      <c r="AO186" s="37">
        <f t="shared" si="121"/>
        <v>0.21229489000000001</v>
      </c>
      <c r="AP186" s="37">
        <v>0</v>
      </c>
      <c r="AQ186" s="37">
        <v>4.4464600000000002E-3</v>
      </c>
      <c r="AR186" s="37">
        <v>0.20784843</v>
      </c>
      <c r="AS186" s="37">
        <v>0</v>
      </c>
      <c r="AT186" s="37" t="s">
        <v>97</v>
      </c>
      <c r="AU186" s="37" t="s">
        <v>97</v>
      </c>
      <c r="AV186" s="37" t="s">
        <v>97</v>
      </c>
      <c r="AW186" s="37" t="s">
        <v>97</v>
      </c>
      <c r="AX186" s="37" t="s">
        <v>97</v>
      </c>
      <c r="AY186" s="37" t="s">
        <v>97</v>
      </c>
      <c r="AZ186" s="37" t="s">
        <v>97</v>
      </c>
      <c r="BA186" s="37" t="s">
        <v>97</v>
      </c>
      <c r="BB186" s="37" t="s">
        <v>97</v>
      </c>
      <c r="BC186" s="37" t="s">
        <v>97</v>
      </c>
    </row>
    <row r="187" spans="1:55" ht="36.75" customHeight="1" x14ac:dyDescent="0.25">
      <c r="A187" s="97" t="s">
        <v>56</v>
      </c>
      <c r="B187" s="26" t="s">
        <v>557</v>
      </c>
      <c r="C187" s="38" t="s">
        <v>558</v>
      </c>
      <c r="D187" s="79">
        <v>0</v>
      </c>
      <c r="E187" s="80">
        <f t="shared" si="123"/>
        <v>0.25672840799999996</v>
      </c>
      <c r="F187" s="80">
        <f t="shared" si="124"/>
        <v>0</v>
      </c>
      <c r="G187" s="80">
        <f t="shared" si="125"/>
        <v>7.1884079999999986E-3</v>
      </c>
      <c r="H187" s="80">
        <f t="shared" si="126"/>
        <v>0.24953999999999998</v>
      </c>
      <c r="I187" s="80">
        <f t="shared" si="127"/>
        <v>0</v>
      </c>
      <c r="J187" s="80">
        <f t="shared" ref="J187:J191" si="131">K187+L187+M187+N187</f>
        <v>0</v>
      </c>
      <c r="K187" s="80">
        <v>0</v>
      </c>
      <c r="L187" s="80">
        <v>0</v>
      </c>
      <c r="M187" s="80">
        <v>0</v>
      </c>
      <c r="N187" s="80">
        <v>0</v>
      </c>
      <c r="O187" s="80">
        <f t="shared" si="120"/>
        <v>0.25672840799999996</v>
      </c>
      <c r="P187" s="80">
        <v>0</v>
      </c>
      <c r="Q187" s="80">
        <v>7.1884079999999986E-3</v>
      </c>
      <c r="R187" s="80">
        <v>0.24953999999999998</v>
      </c>
      <c r="S187" s="80">
        <v>0</v>
      </c>
      <c r="T187" s="37" t="s">
        <v>97</v>
      </c>
      <c r="U187" s="37" t="s">
        <v>97</v>
      </c>
      <c r="V187" s="37" t="s">
        <v>97</v>
      </c>
      <c r="W187" s="37" t="s">
        <v>97</v>
      </c>
      <c r="X187" s="37" t="s">
        <v>97</v>
      </c>
      <c r="Y187" s="37" t="s">
        <v>97</v>
      </c>
      <c r="Z187" s="37" t="s">
        <v>97</v>
      </c>
      <c r="AA187" s="37" t="s">
        <v>97</v>
      </c>
      <c r="AB187" s="37" t="s">
        <v>97</v>
      </c>
      <c r="AC187" s="37" t="s">
        <v>97</v>
      </c>
      <c r="AD187" s="80">
        <v>0</v>
      </c>
      <c r="AE187" s="80">
        <f t="shared" si="128"/>
        <v>0.21394034000000001</v>
      </c>
      <c r="AF187" s="80">
        <f t="shared" si="114"/>
        <v>0</v>
      </c>
      <c r="AG187" s="80">
        <f t="shared" si="115"/>
        <v>5.9903399999999994E-3</v>
      </c>
      <c r="AH187" s="80">
        <f t="shared" si="116"/>
        <v>0.20795</v>
      </c>
      <c r="AI187" s="80">
        <f t="shared" si="117"/>
        <v>0</v>
      </c>
      <c r="AJ187" s="80">
        <f t="shared" si="130"/>
        <v>0</v>
      </c>
      <c r="AK187" s="80">
        <v>0</v>
      </c>
      <c r="AL187" s="80">
        <v>0</v>
      </c>
      <c r="AM187" s="80">
        <v>0</v>
      </c>
      <c r="AN187" s="80">
        <v>0</v>
      </c>
      <c r="AO187" s="37">
        <f t="shared" si="121"/>
        <v>0.21394034000000001</v>
      </c>
      <c r="AP187" s="37">
        <v>0</v>
      </c>
      <c r="AQ187" s="37">
        <v>5.9903399999999994E-3</v>
      </c>
      <c r="AR187" s="37">
        <v>0.20795</v>
      </c>
      <c r="AS187" s="37">
        <v>0</v>
      </c>
      <c r="AT187" s="37" t="s">
        <v>97</v>
      </c>
      <c r="AU187" s="37" t="s">
        <v>97</v>
      </c>
      <c r="AV187" s="37" t="s">
        <v>97</v>
      </c>
      <c r="AW187" s="37" t="s">
        <v>97</v>
      </c>
      <c r="AX187" s="37" t="s">
        <v>97</v>
      </c>
      <c r="AY187" s="37" t="s">
        <v>97</v>
      </c>
      <c r="AZ187" s="37" t="s">
        <v>97</v>
      </c>
      <c r="BA187" s="37" t="s">
        <v>97</v>
      </c>
      <c r="BB187" s="37" t="s">
        <v>97</v>
      </c>
      <c r="BC187" s="37" t="s">
        <v>97</v>
      </c>
    </row>
    <row r="188" spans="1:55" ht="36.75" customHeight="1" x14ac:dyDescent="0.25">
      <c r="A188" s="97" t="s">
        <v>56</v>
      </c>
      <c r="B188" s="26" t="s">
        <v>559</v>
      </c>
      <c r="C188" s="38" t="s">
        <v>560</v>
      </c>
      <c r="D188" s="79">
        <v>0</v>
      </c>
      <c r="E188" s="80">
        <f t="shared" si="123"/>
        <v>0.26529336000000003</v>
      </c>
      <c r="F188" s="80">
        <f t="shared" si="124"/>
        <v>0</v>
      </c>
      <c r="G188" s="80">
        <f t="shared" si="125"/>
        <v>1.6549187999999999E-2</v>
      </c>
      <c r="H188" s="80">
        <f t="shared" si="126"/>
        <v>0.24874417200000001</v>
      </c>
      <c r="I188" s="80">
        <f t="shared" si="127"/>
        <v>0</v>
      </c>
      <c r="J188" s="80">
        <f t="shared" si="131"/>
        <v>0</v>
      </c>
      <c r="K188" s="80">
        <v>0</v>
      </c>
      <c r="L188" s="80">
        <v>0</v>
      </c>
      <c r="M188" s="80">
        <v>0</v>
      </c>
      <c r="N188" s="80">
        <v>0</v>
      </c>
      <c r="O188" s="80">
        <f t="shared" si="120"/>
        <v>0.26529336000000003</v>
      </c>
      <c r="P188" s="80">
        <v>0</v>
      </c>
      <c r="Q188" s="80">
        <v>1.6549187999999999E-2</v>
      </c>
      <c r="R188" s="80">
        <v>0.24874417200000001</v>
      </c>
      <c r="S188" s="80">
        <v>0</v>
      </c>
      <c r="T188" s="37" t="s">
        <v>97</v>
      </c>
      <c r="U188" s="37" t="s">
        <v>97</v>
      </c>
      <c r="V188" s="37" t="s">
        <v>97</v>
      </c>
      <c r="W188" s="37" t="s">
        <v>97</v>
      </c>
      <c r="X188" s="37" t="s">
        <v>97</v>
      </c>
      <c r="Y188" s="37" t="s">
        <v>97</v>
      </c>
      <c r="Z188" s="37" t="s">
        <v>97</v>
      </c>
      <c r="AA188" s="37" t="s">
        <v>97</v>
      </c>
      <c r="AB188" s="37" t="s">
        <v>97</v>
      </c>
      <c r="AC188" s="37" t="s">
        <v>97</v>
      </c>
      <c r="AD188" s="80">
        <v>0</v>
      </c>
      <c r="AE188" s="80">
        <f t="shared" si="128"/>
        <v>0.22107780000000002</v>
      </c>
      <c r="AF188" s="80">
        <f t="shared" si="114"/>
        <v>0</v>
      </c>
      <c r="AG188" s="80">
        <f t="shared" si="115"/>
        <v>1.3790989999999999E-2</v>
      </c>
      <c r="AH188" s="80">
        <f t="shared" si="116"/>
        <v>0.20728681000000002</v>
      </c>
      <c r="AI188" s="80">
        <f t="shared" si="117"/>
        <v>0</v>
      </c>
      <c r="AJ188" s="80">
        <f t="shared" si="130"/>
        <v>0</v>
      </c>
      <c r="AK188" s="80">
        <v>0</v>
      </c>
      <c r="AL188" s="80">
        <v>0</v>
      </c>
      <c r="AM188" s="80">
        <v>0</v>
      </c>
      <c r="AN188" s="80">
        <v>0</v>
      </c>
      <c r="AO188" s="37">
        <f t="shared" si="121"/>
        <v>0.22107780000000002</v>
      </c>
      <c r="AP188" s="37">
        <v>0</v>
      </c>
      <c r="AQ188" s="37">
        <v>1.3790989999999999E-2</v>
      </c>
      <c r="AR188" s="37">
        <v>0.20728681000000002</v>
      </c>
      <c r="AS188" s="37">
        <v>0</v>
      </c>
      <c r="AT188" s="37" t="s">
        <v>97</v>
      </c>
      <c r="AU188" s="37" t="s">
        <v>97</v>
      </c>
      <c r="AV188" s="37" t="s">
        <v>97</v>
      </c>
      <c r="AW188" s="37" t="s">
        <v>97</v>
      </c>
      <c r="AX188" s="37" t="s">
        <v>97</v>
      </c>
      <c r="AY188" s="37" t="s">
        <v>97</v>
      </c>
      <c r="AZ188" s="37" t="s">
        <v>97</v>
      </c>
      <c r="BA188" s="37" t="s">
        <v>97</v>
      </c>
      <c r="BB188" s="37" t="s">
        <v>97</v>
      </c>
      <c r="BC188" s="37" t="s">
        <v>97</v>
      </c>
    </row>
    <row r="189" spans="1:55" ht="36.75" customHeight="1" x14ac:dyDescent="0.25">
      <c r="A189" s="97" t="s">
        <v>56</v>
      </c>
      <c r="B189" s="26" t="s">
        <v>551</v>
      </c>
      <c r="C189" s="38" t="s">
        <v>552</v>
      </c>
      <c r="D189" s="79">
        <v>0</v>
      </c>
      <c r="E189" s="80">
        <f t="shared" si="123"/>
        <v>1.4799191999999999E-2</v>
      </c>
      <c r="F189" s="80">
        <f t="shared" si="124"/>
        <v>0</v>
      </c>
      <c r="G189" s="80">
        <f t="shared" si="125"/>
        <v>6.8811360000000004E-3</v>
      </c>
      <c r="H189" s="80">
        <f t="shared" si="126"/>
        <v>7.9180559999999997E-3</v>
      </c>
      <c r="I189" s="80">
        <f t="shared" si="127"/>
        <v>0</v>
      </c>
      <c r="J189" s="80">
        <f t="shared" si="131"/>
        <v>0</v>
      </c>
      <c r="K189" s="80">
        <v>0</v>
      </c>
      <c r="L189" s="80">
        <v>0</v>
      </c>
      <c r="M189" s="80">
        <v>0</v>
      </c>
      <c r="N189" s="80">
        <v>0</v>
      </c>
      <c r="O189" s="80">
        <f t="shared" si="120"/>
        <v>1.4799191999999999E-2</v>
      </c>
      <c r="P189" s="80">
        <v>0</v>
      </c>
      <c r="Q189" s="80">
        <v>6.8811360000000004E-3</v>
      </c>
      <c r="R189" s="80">
        <v>7.9180559999999997E-3</v>
      </c>
      <c r="S189" s="80">
        <v>0</v>
      </c>
      <c r="T189" s="37" t="s">
        <v>97</v>
      </c>
      <c r="U189" s="37" t="s">
        <v>97</v>
      </c>
      <c r="V189" s="37" t="s">
        <v>97</v>
      </c>
      <c r="W189" s="37" t="s">
        <v>97</v>
      </c>
      <c r="X189" s="37" t="s">
        <v>97</v>
      </c>
      <c r="Y189" s="37" t="s">
        <v>97</v>
      </c>
      <c r="Z189" s="37" t="s">
        <v>97</v>
      </c>
      <c r="AA189" s="37" t="s">
        <v>97</v>
      </c>
      <c r="AB189" s="37" t="s">
        <v>97</v>
      </c>
      <c r="AC189" s="37" t="s">
        <v>97</v>
      </c>
      <c r="AD189" s="80">
        <v>0</v>
      </c>
      <c r="AE189" s="80">
        <f t="shared" si="128"/>
        <v>1.233266E-2</v>
      </c>
      <c r="AF189" s="80">
        <f t="shared" si="114"/>
        <v>0</v>
      </c>
      <c r="AG189" s="80">
        <f t="shared" si="115"/>
        <v>5.7342800000000005E-3</v>
      </c>
      <c r="AH189" s="80">
        <f t="shared" si="116"/>
        <v>6.59838E-3</v>
      </c>
      <c r="AI189" s="80">
        <f t="shared" si="117"/>
        <v>0</v>
      </c>
      <c r="AJ189" s="80">
        <f t="shared" si="130"/>
        <v>0</v>
      </c>
      <c r="AK189" s="80">
        <v>0</v>
      </c>
      <c r="AL189" s="80">
        <v>0</v>
      </c>
      <c r="AM189" s="80">
        <v>0</v>
      </c>
      <c r="AN189" s="80">
        <v>0</v>
      </c>
      <c r="AO189" s="37">
        <f t="shared" si="121"/>
        <v>1.233266E-2</v>
      </c>
      <c r="AP189" s="37">
        <v>0</v>
      </c>
      <c r="AQ189" s="37">
        <v>5.7342800000000005E-3</v>
      </c>
      <c r="AR189" s="37">
        <v>6.59838E-3</v>
      </c>
      <c r="AS189" s="37">
        <v>0</v>
      </c>
      <c r="AT189" s="37" t="s">
        <v>97</v>
      </c>
      <c r="AU189" s="37" t="s">
        <v>97</v>
      </c>
      <c r="AV189" s="37" t="s">
        <v>97</v>
      </c>
      <c r="AW189" s="37" t="s">
        <v>97</v>
      </c>
      <c r="AX189" s="37" t="s">
        <v>97</v>
      </c>
      <c r="AY189" s="37" t="s">
        <v>97</v>
      </c>
      <c r="AZ189" s="37" t="s">
        <v>97</v>
      </c>
      <c r="BA189" s="37" t="s">
        <v>97</v>
      </c>
      <c r="BB189" s="37" t="s">
        <v>97</v>
      </c>
      <c r="BC189" s="37" t="s">
        <v>97</v>
      </c>
    </row>
    <row r="190" spans="1:55" ht="36.75" customHeight="1" x14ac:dyDescent="0.25">
      <c r="A190" s="97" t="s">
        <v>56</v>
      </c>
      <c r="B190" s="26" t="s">
        <v>553</v>
      </c>
      <c r="C190" s="38" t="s">
        <v>554</v>
      </c>
      <c r="D190" s="79">
        <v>0</v>
      </c>
      <c r="E190" s="80">
        <f t="shared" si="123"/>
        <v>1.7168123999999996E-2</v>
      </c>
      <c r="F190" s="80">
        <f t="shared" si="124"/>
        <v>0</v>
      </c>
      <c r="G190" s="80">
        <f t="shared" si="125"/>
        <v>1.5354335999999998E-2</v>
      </c>
      <c r="H190" s="80">
        <f t="shared" si="126"/>
        <v>1.813788E-3</v>
      </c>
      <c r="I190" s="80">
        <f t="shared" si="127"/>
        <v>0</v>
      </c>
      <c r="J190" s="80">
        <f t="shared" si="131"/>
        <v>0</v>
      </c>
      <c r="K190" s="80">
        <v>0</v>
      </c>
      <c r="L190" s="80">
        <v>0</v>
      </c>
      <c r="M190" s="80">
        <v>0</v>
      </c>
      <c r="N190" s="80">
        <v>0</v>
      </c>
      <c r="O190" s="80">
        <f t="shared" si="120"/>
        <v>1.7168123999999996E-2</v>
      </c>
      <c r="P190" s="80">
        <v>0</v>
      </c>
      <c r="Q190" s="80">
        <v>1.5354335999999998E-2</v>
      </c>
      <c r="R190" s="80">
        <v>1.813788E-3</v>
      </c>
      <c r="S190" s="80">
        <v>0</v>
      </c>
      <c r="T190" s="37" t="s">
        <v>97</v>
      </c>
      <c r="U190" s="37" t="s">
        <v>97</v>
      </c>
      <c r="V190" s="37" t="s">
        <v>97</v>
      </c>
      <c r="W190" s="37" t="s">
        <v>97</v>
      </c>
      <c r="X190" s="37" t="s">
        <v>97</v>
      </c>
      <c r="Y190" s="37" t="s">
        <v>97</v>
      </c>
      <c r="Z190" s="37" t="s">
        <v>97</v>
      </c>
      <c r="AA190" s="37" t="s">
        <v>97</v>
      </c>
      <c r="AB190" s="37" t="s">
        <v>97</v>
      </c>
      <c r="AC190" s="37" t="s">
        <v>97</v>
      </c>
      <c r="AD190" s="80">
        <v>0</v>
      </c>
      <c r="AE190" s="80">
        <f t="shared" si="128"/>
        <v>1.430677E-2</v>
      </c>
      <c r="AF190" s="80">
        <f t="shared" si="114"/>
        <v>0</v>
      </c>
      <c r="AG190" s="80">
        <f t="shared" si="115"/>
        <v>1.2795279999999999E-2</v>
      </c>
      <c r="AH190" s="80">
        <f t="shared" si="116"/>
        <v>1.5114900000000001E-3</v>
      </c>
      <c r="AI190" s="80">
        <f t="shared" si="117"/>
        <v>0</v>
      </c>
      <c r="AJ190" s="80">
        <f t="shared" si="130"/>
        <v>0</v>
      </c>
      <c r="AK190" s="80">
        <v>0</v>
      </c>
      <c r="AL190" s="80">
        <v>0</v>
      </c>
      <c r="AM190" s="80">
        <v>0</v>
      </c>
      <c r="AN190" s="80">
        <v>0</v>
      </c>
      <c r="AO190" s="37">
        <f t="shared" si="121"/>
        <v>1.430677E-2</v>
      </c>
      <c r="AP190" s="37">
        <v>0</v>
      </c>
      <c r="AQ190" s="37">
        <v>1.2795279999999999E-2</v>
      </c>
      <c r="AR190" s="37">
        <v>1.5114900000000001E-3</v>
      </c>
      <c r="AS190" s="37">
        <v>0</v>
      </c>
      <c r="AT190" s="37" t="s">
        <v>97</v>
      </c>
      <c r="AU190" s="37" t="s">
        <v>97</v>
      </c>
      <c r="AV190" s="37" t="s">
        <v>97</v>
      </c>
      <c r="AW190" s="37" t="s">
        <v>97</v>
      </c>
      <c r="AX190" s="37" t="s">
        <v>97</v>
      </c>
      <c r="AY190" s="37" t="s">
        <v>97</v>
      </c>
      <c r="AZ190" s="37" t="s">
        <v>97</v>
      </c>
      <c r="BA190" s="37" t="s">
        <v>97</v>
      </c>
      <c r="BB190" s="37" t="s">
        <v>97</v>
      </c>
      <c r="BC190" s="37" t="s">
        <v>97</v>
      </c>
    </row>
    <row r="191" spans="1:55" ht="36.75" customHeight="1" x14ac:dyDescent="0.25">
      <c r="A191" s="97" t="s">
        <v>56</v>
      </c>
      <c r="B191" s="26" t="s">
        <v>555</v>
      </c>
      <c r="C191" s="38" t="s">
        <v>556</v>
      </c>
      <c r="D191" s="79">
        <v>0</v>
      </c>
      <c r="E191" s="80">
        <f t="shared" si="123"/>
        <v>1.5168000000000001E-2</v>
      </c>
      <c r="F191" s="80">
        <f t="shared" si="124"/>
        <v>0</v>
      </c>
      <c r="G191" s="80">
        <f t="shared" si="125"/>
        <v>1.3709472E-2</v>
      </c>
      <c r="H191" s="80">
        <f t="shared" si="126"/>
        <v>1.4585280000000002E-3</v>
      </c>
      <c r="I191" s="80">
        <f t="shared" si="127"/>
        <v>0</v>
      </c>
      <c r="J191" s="80">
        <f t="shared" si="131"/>
        <v>0</v>
      </c>
      <c r="K191" s="80">
        <v>0</v>
      </c>
      <c r="L191" s="80">
        <v>0</v>
      </c>
      <c r="M191" s="80">
        <v>0</v>
      </c>
      <c r="N191" s="80">
        <v>0</v>
      </c>
      <c r="O191" s="80">
        <f t="shared" si="120"/>
        <v>1.5168000000000001E-2</v>
      </c>
      <c r="P191" s="80">
        <v>0</v>
      </c>
      <c r="Q191" s="80">
        <v>1.3709472E-2</v>
      </c>
      <c r="R191" s="80">
        <v>1.4585280000000002E-3</v>
      </c>
      <c r="S191" s="80">
        <v>0</v>
      </c>
      <c r="T191" s="37" t="s">
        <v>97</v>
      </c>
      <c r="U191" s="37" t="s">
        <v>97</v>
      </c>
      <c r="V191" s="37" t="s">
        <v>97</v>
      </c>
      <c r="W191" s="37" t="s">
        <v>97</v>
      </c>
      <c r="X191" s="37" t="s">
        <v>97</v>
      </c>
      <c r="Y191" s="37" t="s">
        <v>97</v>
      </c>
      <c r="Z191" s="37" t="s">
        <v>97</v>
      </c>
      <c r="AA191" s="37" t="s">
        <v>97</v>
      </c>
      <c r="AB191" s="37" t="s">
        <v>97</v>
      </c>
      <c r="AC191" s="37" t="s">
        <v>97</v>
      </c>
      <c r="AD191" s="80">
        <v>0</v>
      </c>
      <c r="AE191" s="80">
        <f t="shared" si="128"/>
        <v>1.264E-2</v>
      </c>
      <c r="AF191" s="80">
        <f t="shared" ref="AF191:AF254" si="132">AK191+AP191</f>
        <v>0</v>
      </c>
      <c r="AG191" s="80">
        <f t="shared" ref="AG191:AG254" si="133">AL191+AQ191</f>
        <v>1.142456E-2</v>
      </c>
      <c r="AH191" s="80">
        <f t="shared" ref="AH191:AH254" si="134">AM191+AR191</f>
        <v>1.2154400000000001E-3</v>
      </c>
      <c r="AI191" s="80">
        <f t="shared" ref="AI191:AI254" si="135">AN191+AS191</f>
        <v>0</v>
      </c>
      <c r="AJ191" s="80">
        <f t="shared" si="130"/>
        <v>0</v>
      </c>
      <c r="AK191" s="80">
        <v>0</v>
      </c>
      <c r="AL191" s="80">
        <v>0</v>
      </c>
      <c r="AM191" s="80">
        <v>0</v>
      </c>
      <c r="AN191" s="80">
        <v>0</v>
      </c>
      <c r="AO191" s="37">
        <f t="shared" si="121"/>
        <v>1.264E-2</v>
      </c>
      <c r="AP191" s="37">
        <v>0</v>
      </c>
      <c r="AQ191" s="37">
        <v>1.142456E-2</v>
      </c>
      <c r="AR191" s="37">
        <v>1.2154400000000001E-3</v>
      </c>
      <c r="AS191" s="37">
        <v>0</v>
      </c>
      <c r="AT191" s="37" t="s">
        <v>97</v>
      </c>
      <c r="AU191" s="37" t="s">
        <v>97</v>
      </c>
      <c r="AV191" s="37" t="s">
        <v>97</v>
      </c>
      <c r="AW191" s="37" t="s">
        <v>97</v>
      </c>
      <c r="AX191" s="37" t="s">
        <v>97</v>
      </c>
      <c r="AY191" s="37" t="s">
        <v>97</v>
      </c>
      <c r="AZ191" s="37" t="s">
        <v>97</v>
      </c>
      <c r="BA191" s="37" t="s">
        <v>97</v>
      </c>
      <c r="BB191" s="37" t="s">
        <v>97</v>
      </c>
      <c r="BC191" s="37" t="s">
        <v>97</v>
      </c>
    </row>
    <row r="192" spans="1:55" ht="36.75" customHeight="1" x14ac:dyDescent="0.25">
      <c r="A192" s="64" t="s">
        <v>56</v>
      </c>
      <c r="B192" s="31" t="s">
        <v>232</v>
      </c>
      <c r="C192" s="32" t="s">
        <v>233</v>
      </c>
      <c r="D192" s="79">
        <v>3.8089785762711825</v>
      </c>
      <c r="E192" s="80">
        <f t="shared" si="123"/>
        <v>0</v>
      </c>
      <c r="F192" s="80">
        <f t="shared" si="124"/>
        <v>0</v>
      </c>
      <c r="G192" s="80">
        <f t="shared" si="125"/>
        <v>0</v>
      </c>
      <c r="H192" s="80">
        <f t="shared" si="126"/>
        <v>0</v>
      </c>
      <c r="I192" s="80">
        <f t="shared" si="127"/>
        <v>0</v>
      </c>
      <c r="J192" s="80">
        <f t="shared" si="129"/>
        <v>0</v>
      </c>
      <c r="K192" s="80">
        <v>0</v>
      </c>
      <c r="L192" s="80">
        <v>0</v>
      </c>
      <c r="M192" s="80">
        <v>0</v>
      </c>
      <c r="N192" s="80">
        <v>0</v>
      </c>
      <c r="O192" s="80">
        <f t="shared" si="120"/>
        <v>0</v>
      </c>
      <c r="P192" s="80">
        <v>0</v>
      </c>
      <c r="Q192" s="80">
        <v>0</v>
      </c>
      <c r="R192" s="80">
        <v>0</v>
      </c>
      <c r="S192" s="80">
        <v>0</v>
      </c>
      <c r="T192" s="37" t="s">
        <v>97</v>
      </c>
      <c r="U192" s="37" t="s">
        <v>97</v>
      </c>
      <c r="V192" s="37" t="s">
        <v>97</v>
      </c>
      <c r="W192" s="37" t="s">
        <v>97</v>
      </c>
      <c r="X192" s="37" t="s">
        <v>97</v>
      </c>
      <c r="Y192" s="37" t="s">
        <v>97</v>
      </c>
      <c r="Z192" s="37" t="s">
        <v>97</v>
      </c>
      <c r="AA192" s="37" t="s">
        <v>97</v>
      </c>
      <c r="AB192" s="37" t="s">
        <v>97</v>
      </c>
      <c r="AC192" s="37" t="s">
        <v>97</v>
      </c>
      <c r="AD192" s="80">
        <v>0</v>
      </c>
      <c r="AE192" s="80">
        <f t="shared" si="128"/>
        <v>0</v>
      </c>
      <c r="AF192" s="80">
        <f t="shared" si="132"/>
        <v>0</v>
      </c>
      <c r="AG192" s="80">
        <f t="shared" si="133"/>
        <v>0</v>
      </c>
      <c r="AH192" s="80">
        <f t="shared" si="134"/>
        <v>0</v>
      </c>
      <c r="AI192" s="80">
        <f t="shared" si="135"/>
        <v>0</v>
      </c>
      <c r="AJ192" s="80">
        <f t="shared" si="130"/>
        <v>0</v>
      </c>
      <c r="AK192" s="80">
        <v>0</v>
      </c>
      <c r="AL192" s="80">
        <v>0</v>
      </c>
      <c r="AM192" s="80">
        <v>0</v>
      </c>
      <c r="AN192" s="80">
        <v>0</v>
      </c>
      <c r="AO192" s="37">
        <f t="shared" si="121"/>
        <v>0</v>
      </c>
      <c r="AP192" s="37">
        <v>0</v>
      </c>
      <c r="AQ192" s="37">
        <v>0</v>
      </c>
      <c r="AR192" s="37">
        <v>0</v>
      </c>
      <c r="AS192" s="37">
        <v>0</v>
      </c>
      <c r="AT192" s="37" t="s">
        <v>97</v>
      </c>
      <c r="AU192" s="37" t="s">
        <v>97</v>
      </c>
      <c r="AV192" s="37" t="s">
        <v>97</v>
      </c>
      <c r="AW192" s="37" t="s">
        <v>97</v>
      </c>
      <c r="AX192" s="37" t="s">
        <v>97</v>
      </c>
      <c r="AY192" s="37" t="s">
        <v>97</v>
      </c>
      <c r="AZ192" s="37" t="s">
        <v>97</v>
      </c>
      <c r="BA192" s="37" t="s">
        <v>97</v>
      </c>
      <c r="BB192" s="37" t="s">
        <v>97</v>
      </c>
      <c r="BC192" s="37" t="s">
        <v>97</v>
      </c>
    </row>
    <row r="193" spans="1:55" ht="36.75" customHeight="1" x14ac:dyDescent="0.25">
      <c r="A193" s="97" t="s">
        <v>56</v>
      </c>
      <c r="B193" s="26" t="s">
        <v>561</v>
      </c>
      <c r="C193" s="38" t="s">
        <v>550</v>
      </c>
      <c r="D193" s="79">
        <v>0</v>
      </c>
      <c r="E193" s="80">
        <f t="shared" si="123"/>
        <v>0.34307949600000004</v>
      </c>
      <c r="F193" s="80">
        <f t="shared" si="124"/>
        <v>0</v>
      </c>
      <c r="G193" s="80">
        <f t="shared" si="125"/>
        <v>6.3279839999999992E-3</v>
      </c>
      <c r="H193" s="80">
        <f t="shared" si="126"/>
        <v>0.33675151200000003</v>
      </c>
      <c r="I193" s="80">
        <f t="shared" si="127"/>
        <v>0</v>
      </c>
      <c r="J193" s="80">
        <f>K193+L193+M193+N193</f>
        <v>0</v>
      </c>
      <c r="K193" s="80">
        <v>0</v>
      </c>
      <c r="L193" s="80">
        <v>0</v>
      </c>
      <c r="M193" s="80">
        <v>0</v>
      </c>
      <c r="N193" s="80">
        <v>0</v>
      </c>
      <c r="O193" s="80">
        <f t="shared" si="120"/>
        <v>0.34307949600000004</v>
      </c>
      <c r="P193" s="80">
        <v>0</v>
      </c>
      <c r="Q193" s="80">
        <v>6.3279839999999992E-3</v>
      </c>
      <c r="R193" s="80">
        <v>0.33675151200000003</v>
      </c>
      <c r="S193" s="80">
        <v>0</v>
      </c>
      <c r="T193" s="37" t="s">
        <v>97</v>
      </c>
      <c r="U193" s="37" t="s">
        <v>97</v>
      </c>
      <c r="V193" s="37" t="s">
        <v>97</v>
      </c>
      <c r="W193" s="37" t="s">
        <v>97</v>
      </c>
      <c r="X193" s="37" t="s">
        <v>97</v>
      </c>
      <c r="Y193" s="37" t="s">
        <v>97</v>
      </c>
      <c r="Z193" s="37" t="s">
        <v>97</v>
      </c>
      <c r="AA193" s="37" t="s">
        <v>97</v>
      </c>
      <c r="AB193" s="37" t="s">
        <v>97</v>
      </c>
      <c r="AC193" s="37" t="s">
        <v>97</v>
      </c>
      <c r="AD193" s="80">
        <v>0</v>
      </c>
      <c r="AE193" s="80">
        <f t="shared" si="128"/>
        <v>0.28589958000000004</v>
      </c>
      <c r="AF193" s="80">
        <f t="shared" si="132"/>
        <v>0</v>
      </c>
      <c r="AG193" s="80">
        <f t="shared" si="133"/>
        <v>5.2733199999999997E-3</v>
      </c>
      <c r="AH193" s="80">
        <f t="shared" si="134"/>
        <v>0.28062626000000002</v>
      </c>
      <c r="AI193" s="80">
        <f t="shared" si="135"/>
        <v>0</v>
      </c>
      <c r="AJ193" s="80">
        <f t="shared" si="130"/>
        <v>0</v>
      </c>
      <c r="AK193" s="80">
        <v>0</v>
      </c>
      <c r="AL193" s="80">
        <v>0</v>
      </c>
      <c r="AM193" s="80">
        <v>0</v>
      </c>
      <c r="AN193" s="80">
        <v>0</v>
      </c>
      <c r="AO193" s="37">
        <f t="shared" si="121"/>
        <v>0.28589958000000004</v>
      </c>
      <c r="AP193" s="37">
        <v>0</v>
      </c>
      <c r="AQ193" s="37">
        <v>5.2733199999999997E-3</v>
      </c>
      <c r="AR193" s="37">
        <v>0.28062626000000002</v>
      </c>
      <c r="AS193" s="37">
        <v>0</v>
      </c>
      <c r="AT193" s="37" t="s">
        <v>97</v>
      </c>
      <c r="AU193" s="37" t="s">
        <v>97</v>
      </c>
      <c r="AV193" s="37" t="s">
        <v>97</v>
      </c>
      <c r="AW193" s="37" t="s">
        <v>97</v>
      </c>
      <c r="AX193" s="37" t="s">
        <v>97</v>
      </c>
      <c r="AY193" s="37" t="s">
        <v>97</v>
      </c>
      <c r="AZ193" s="37" t="s">
        <v>97</v>
      </c>
      <c r="BA193" s="37" t="s">
        <v>97</v>
      </c>
      <c r="BB193" s="37" t="s">
        <v>97</v>
      </c>
      <c r="BC193" s="37" t="s">
        <v>97</v>
      </c>
    </row>
    <row r="194" spans="1:55" ht="36.75" customHeight="1" x14ac:dyDescent="0.25">
      <c r="A194" s="97" t="s">
        <v>56</v>
      </c>
      <c r="B194" s="26" t="s">
        <v>562</v>
      </c>
      <c r="C194" s="38" t="s">
        <v>552</v>
      </c>
      <c r="D194" s="79">
        <v>0</v>
      </c>
      <c r="E194" s="80">
        <f t="shared" si="123"/>
        <v>0.39507181199999997</v>
      </c>
      <c r="F194" s="80">
        <f t="shared" si="124"/>
        <v>0</v>
      </c>
      <c r="G194" s="80">
        <f t="shared" si="125"/>
        <v>6.2959679999999999E-3</v>
      </c>
      <c r="H194" s="80">
        <f t="shared" si="126"/>
        <v>0.38877584399999998</v>
      </c>
      <c r="I194" s="80">
        <f t="shared" si="127"/>
        <v>0</v>
      </c>
      <c r="J194" s="80">
        <f>K194+L194+M194+N194</f>
        <v>0</v>
      </c>
      <c r="K194" s="80">
        <v>0</v>
      </c>
      <c r="L194" s="80">
        <v>0</v>
      </c>
      <c r="M194" s="80">
        <v>0</v>
      </c>
      <c r="N194" s="80">
        <v>0</v>
      </c>
      <c r="O194" s="80">
        <f t="shared" si="120"/>
        <v>0.39507181199999997</v>
      </c>
      <c r="P194" s="80">
        <v>0</v>
      </c>
      <c r="Q194" s="80">
        <v>6.2959679999999999E-3</v>
      </c>
      <c r="R194" s="80">
        <v>0.38877584399999998</v>
      </c>
      <c r="S194" s="80">
        <v>0</v>
      </c>
      <c r="T194" s="37" t="s">
        <v>97</v>
      </c>
      <c r="U194" s="37" t="s">
        <v>97</v>
      </c>
      <c r="V194" s="37" t="s">
        <v>97</v>
      </c>
      <c r="W194" s="37" t="s">
        <v>97</v>
      </c>
      <c r="X194" s="37" t="s">
        <v>97</v>
      </c>
      <c r="Y194" s="37" t="s">
        <v>97</v>
      </c>
      <c r="Z194" s="37" t="s">
        <v>97</v>
      </c>
      <c r="AA194" s="37" t="s">
        <v>97</v>
      </c>
      <c r="AB194" s="37" t="s">
        <v>97</v>
      </c>
      <c r="AC194" s="37" t="s">
        <v>97</v>
      </c>
      <c r="AD194" s="80">
        <v>0</v>
      </c>
      <c r="AE194" s="80">
        <f t="shared" si="128"/>
        <v>0.32922651000000003</v>
      </c>
      <c r="AF194" s="80">
        <f t="shared" si="132"/>
        <v>0</v>
      </c>
      <c r="AG194" s="80">
        <f t="shared" si="133"/>
        <v>5.2466400000000003E-3</v>
      </c>
      <c r="AH194" s="80">
        <f t="shared" si="134"/>
        <v>0.32397987</v>
      </c>
      <c r="AI194" s="80">
        <f t="shared" si="135"/>
        <v>0</v>
      </c>
      <c r="AJ194" s="80">
        <f t="shared" si="130"/>
        <v>0</v>
      </c>
      <c r="AK194" s="80">
        <v>0</v>
      </c>
      <c r="AL194" s="80">
        <v>0</v>
      </c>
      <c r="AM194" s="80">
        <v>0</v>
      </c>
      <c r="AN194" s="80">
        <v>0</v>
      </c>
      <c r="AO194" s="37">
        <f t="shared" si="121"/>
        <v>0.32922651000000003</v>
      </c>
      <c r="AP194" s="37">
        <v>0</v>
      </c>
      <c r="AQ194" s="37">
        <v>5.2466400000000003E-3</v>
      </c>
      <c r="AR194" s="37">
        <v>0.32397987</v>
      </c>
      <c r="AS194" s="37">
        <v>0</v>
      </c>
      <c r="AT194" s="37" t="s">
        <v>97</v>
      </c>
      <c r="AU194" s="37" t="s">
        <v>97</v>
      </c>
      <c r="AV194" s="37" t="s">
        <v>97</v>
      </c>
      <c r="AW194" s="37" t="s">
        <v>97</v>
      </c>
      <c r="AX194" s="37" t="s">
        <v>97</v>
      </c>
      <c r="AY194" s="37" t="s">
        <v>97</v>
      </c>
      <c r="AZ194" s="37" t="s">
        <v>97</v>
      </c>
      <c r="BA194" s="37" t="s">
        <v>97</v>
      </c>
      <c r="BB194" s="37" t="s">
        <v>97</v>
      </c>
      <c r="BC194" s="37" t="s">
        <v>97</v>
      </c>
    </row>
    <row r="195" spans="1:55" ht="36.75" customHeight="1" x14ac:dyDescent="0.25">
      <c r="A195" s="62" t="s">
        <v>57</v>
      </c>
      <c r="B195" s="20" t="s">
        <v>238</v>
      </c>
      <c r="C195" s="21" t="s">
        <v>103</v>
      </c>
      <c r="D195" s="78">
        <v>117.58717092000001</v>
      </c>
      <c r="E195" s="76">
        <f t="shared" si="123"/>
        <v>13.100062260000005</v>
      </c>
      <c r="F195" s="76">
        <f t="shared" si="124"/>
        <v>0.50713615200000006</v>
      </c>
      <c r="G195" s="76">
        <f t="shared" si="125"/>
        <v>5.3522632439999995</v>
      </c>
      <c r="H195" s="76">
        <f t="shared" si="126"/>
        <v>7.2406628639999981</v>
      </c>
      <c r="I195" s="76">
        <f t="shared" si="127"/>
        <v>0</v>
      </c>
      <c r="J195" s="76">
        <f>J196</f>
        <v>3.5275608840000006</v>
      </c>
      <c r="K195" s="76">
        <f t="shared" ref="K195:N195" si="136">K196</f>
        <v>0.141407064</v>
      </c>
      <c r="L195" s="76">
        <f t="shared" si="136"/>
        <v>1.6791900359999996</v>
      </c>
      <c r="M195" s="76">
        <f t="shared" si="136"/>
        <v>1.706963784</v>
      </c>
      <c r="N195" s="76">
        <f t="shared" si="136"/>
        <v>0</v>
      </c>
      <c r="O195" s="76">
        <f>O196</f>
        <v>9.5725013760000035</v>
      </c>
      <c r="P195" s="89">
        <f t="shared" ref="P195:S195" si="137">P196</f>
        <v>0.36572908800000004</v>
      </c>
      <c r="Q195" s="89">
        <f t="shared" si="137"/>
        <v>3.6730732079999999</v>
      </c>
      <c r="R195" s="89">
        <f t="shared" si="137"/>
        <v>5.5336990799999981</v>
      </c>
      <c r="S195" s="89">
        <f t="shared" si="137"/>
        <v>0</v>
      </c>
      <c r="T195" s="36" t="s">
        <v>97</v>
      </c>
      <c r="U195" s="36" t="s">
        <v>97</v>
      </c>
      <c r="V195" s="36" t="s">
        <v>97</v>
      </c>
      <c r="W195" s="36" t="s">
        <v>97</v>
      </c>
      <c r="X195" s="36" t="s">
        <v>97</v>
      </c>
      <c r="Y195" s="36" t="s">
        <v>97</v>
      </c>
      <c r="Z195" s="36" t="s">
        <v>97</v>
      </c>
      <c r="AA195" s="36" t="s">
        <v>97</v>
      </c>
      <c r="AB195" s="36" t="s">
        <v>97</v>
      </c>
      <c r="AC195" s="36" t="s">
        <v>97</v>
      </c>
      <c r="AD195" s="76">
        <v>97.9893091</v>
      </c>
      <c r="AE195" s="76">
        <f t="shared" si="128"/>
        <v>14.529395189999999</v>
      </c>
      <c r="AF195" s="76">
        <f t="shared" si="132"/>
        <v>0.39380111000000001</v>
      </c>
      <c r="AG195" s="76">
        <f t="shared" si="133"/>
        <v>8.1017083599999999</v>
      </c>
      <c r="AH195" s="76">
        <f t="shared" si="134"/>
        <v>6.0338857200000007</v>
      </c>
      <c r="AI195" s="76">
        <f t="shared" si="135"/>
        <v>0</v>
      </c>
      <c r="AJ195" s="76">
        <f t="shared" si="130"/>
        <v>6.1870336900000007</v>
      </c>
      <c r="AK195" s="76">
        <v>0.1418452</v>
      </c>
      <c r="AL195" s="76">
        <v>4.7726072700000008</v>
      </c>
      <c r="AM195" s="76">
        <v>1.27258122</v>
      </c>
      <c r="AN195" s="76">
        <f>AN196</f>
        <v>0</v>
      </c>
      <c r="AO195" s="36">
        <f>AO196</f>
        <v>8.3423614999999973</v>
      </c>
      <c r="AP195" s="36">
        <f t="shared" ref="AP195:AS195" si="138">AP196</f>
        <v>0.25195591000000001</v>
      </c>
      <c r="AQ195" s="36">
        <f t="shared" si="138"/>
        <v>3.3291010899999995</v>
      </c>
      <c r="AR195" s="36">
        <f t="shared" si="138"/>
        <v>4.7613045000000005</v>
      </c>
      <c r="AS195" s="36">
        <f t="shared" si="138"/>
        <v>0</v>
      </c>
      <c r="AT195" s="36" t="s">
        <v>97</v>
      </c>
      <c r="AU195" s="36" t="s">
        <v>97</v>
      </c>
      <c r="AV195" s="36" t="s">
        <v>97</v>
      </c>
      <c r="AW195" s="36" t="s">
        <v>97</v>
      </c>
      <c r="AX195" s="36" t="s">
        <v>97</v>
      </c>
      <c r="AY195" s="36" t="s">
        <v>97</v>
      </c>
      <c r="AZ195" s="36" t="s">
        <v>97</v>
      </c>
      <c r="BA195" s="36" t="s">
        <v>97</v>
      </c>
      <c r="BB195" s="36" t="s">
        <v>97</v>
      </c>
      <c r="BC195" s="36" t="s">
        <v>97</v>
      </c>
    </row>
    <row r="196" spans="1:55" ht="23.25" customHeight="1" x14ac:dyDescent="0.25">
      <c r="A196" s="62" t="s">
        <v>239</v>
      </c>
      <c r="B196" s="20" t="s">
        <v>240</v>
      </c>
      <c r="C196" s="21" t="s">
        <v>103</v>
      </c>
      <c r="D196" s="78">
        <v>117.58717092000001</v>
      </c>
      <c r="E196" s="76">
        <f t="shared" si="123"/>
        <v>13.100062260000005</v>
      </c>
      <c r="F196" s="76">
        <f t="shared" si="124"/>
        <v>0.50713615200000006</v>
      </c>
      <c r="G196" s="76">
        <f t="shared" si="125"/>
        <v>5.3522632439999995</v>
      </c>
      <c r="H196" s="76">
        <f t="shared" si="126"/>
        <v>7.2406628639999981</v>
      </c>
      <c r="I196" s="76">
        <f t="shared" si="127"/>
        <v>0</v>
      </c>
      <c r="J196" s="76">
        <f>SUM(J197:J272)</f>
        <v>3.5275608840000006</v>
      </c>
      <c r="K196" s="76">
        <f t="shared" ref="K196:N196" si="139">SUM(K197:K272)</f>
        <v>0.141407064</v>
      </c>
      <c r="L196" s="76">
        <f t="shared" si="139"/>
        <v>1.6791900359999996</v>
      </c>
      <c r="M196" s="76">
        <f t="shared" si="139"/>
        <v>1.706963784</v>
      </c>
      <c r="N196" s="76">
        <f t="shared" si="139"/>
        <v>0</v>
      </c>
      <c r="O196" s="76">
        <f>SUM(O197:O272)</f>
        <v>9.5725013760000035</v>
      </c>
      <c r="P196" s="89">
        <f t="shared" ref="P196:S196" si="140">SUM(P197:P272)</f>
        <v>0.36572908800000004</v>
      </c>
      <c r="Q196" s="89">
        <f t="shared" si="140"/>
        <v>3.6730732079999999</v>
      </c>
      <c r="R196" s="89">
        <f t="shared" si="140"/>
        <v>5.5336990799999981</v>
      </c>
      <c r="S196" s="89">
        <f t="shared" si="140"/>
        <v>0</v>
      </c>
      <c r="T196" s="36" t="s">
        <v>97</v>
      </c>
      <c r="U196" s="36" t="s">
        <v>97</v>
      </c>
      <c r="V196" s="36" t="s">
        <v>97</v>
      </c>
      <c r="W196" s="36" t="s">
        <v>97</v>
      </c>
      <c r="X196" s="36" t="s">
        <v>97</v>
      </c>
      <c r="Y196" s="36" t="s">
        <v>97</v>
      </c>
      <c r="Z196" s="36" t="s">
        <v>97</v>
      </c>
      <c r="AA196" s="36" t="s">
        <v>97</v>
      </c>
      <c r="AB196" s="36" t="s">
        <v>97</v>
      </c>
      <c r="AC196" s="36" t="s">
        <v>97</v>
      </c>
      <c r="AD196" s="76">
        <v>97.9893091</v>
      </c>
      <c r="AE196" s="76">
        <f t="shared" si="128"/>
        <v>14.529395189999999</v>
      </c>
      <c r="AF196" s="76">
        <f t="shared" si="132"/>
        <v>0.39380111000000001</v>
      </c>
      <c r="AG196" s="76">
        <f t="shared" si="133"/>
        <v>8.1017083599999999</v>
      </c>
      <c r="AH196" s="76">
        <f t="shared" si="134"/>
        <v>6.0338857200000007</v>
      </c>
      <c r="AI196" s="76">
        <f t="shared" si="135"/>
        <v>0</v>
      </c>
      <c r="AJ196" s="76">
        <f t="shared" si="130"/>
        <v>6.1870336900000007</v>
      </c>
      <c r="AK196" s="76">
        <v>0.1418452</v>
      </c>
      <c r="AL196" s="76">
        <v>4.7726072700000008</v>
      </c>
      <c r="AM196" s="76">
        <v>1.27258122</v>
      </c>
      <c r="AN196" s="76">
        <f>SUM(AN197:AN260)</f>
        <v>0</v>
      </c>
      <c r="AO196" s="36">
        <f>SUM(AO197:AO272)</f>
        <v>8.3423614999999973</v>
      </c>
      <c r="AP196" s="36">
        <f t="shared" ref="AP196:AS196" si="141">SUM(AP197:AP272)</f>
        <v>0.25195591000000001</v>
      </c>
      <c r="AQ196" s="36">
        <f t="shared" si="141"/>
        <v>3.3291010899999995</v>
      </c>
      <c r="AR196" s="36">
        <f t="shared" si="141"/>
        <v>4.7613045000000005</v>
      </c>
      <c r="AS196" s="36">
        <f t="shared" si="141"/>
        <v>0</v>
      </c>
      <c r="AT196" s="36" t="s">
        <v>97</v>
      </c>
      <c r="AU196" s="36" t="s">
        <v>97</v>
      </c>
      <c r="AV196" s="36" t="s">
        <v>97</v>
      </c>
      <c r="AW196" s="36" t="s">
        <v>97</v>
      </c>
      <c r="AX196" s="36" t="s">
        <v>97</v>
      </c>
      <c r="AY196" s="36" t="s">
        <v>97</v>
      </c>
      <c r="AZ196" s="36" t="s">
        <v>97</v>
      </c>
      <c r="BA196" s="36" t="s">
        <v>97</v>
      </c>
      <c r="BB196" s="36" t="s">
        <v>97</v>
      </c>
      <c r="BC196" s="36" t="s">
        <v>97</v>
      </c>
    </row>
    <row r="197" spans="1:55" ht="36.75" customHeight="1" x14ac:dyDescent="0.25">
      <c r="A197" s="65" t="s">
        <v>239</v>
      </c>
      <c r="B197" s="26" t="s">
        <v>455</v>
      </c>
      <c r="C197" s="38" t="s">
        <v>456</v>
      </c>
      <c r="D197" s="79">
        <v>0</v>
      </c>
      <c r="E197" s="80">
        <f t="shared" si="123"/>
        <v>0.17718924</v>
      </c>
      <c r="F197" s="80">
        <f t="shared" si="124"/>
        <v>0</v>
      </c>
      <c r="G197" s="80">
        <f t="shared" si="125"/>
        <v>0.10271189999999999</v>
      </c>
      <c r="H197" s="80">
        <f t="shared" si="126"/>
        <v>7.4477340000000003E-2</v>
      </c>
      <c r="I197" s="80">
        <f t="shared" si="127"/>
        <v>0</v>
      </c>
      <c r="J197" s="80">
        <f t="shared" si="129"/>
        <v>0.17718924</v>
      </c>
      <c r="K197" s="80">
        <v>0</v>
      </c>
      <c r="L197" s="80">
        <v>0.10271189999999999</v>
      </c>
      <c r="M197" s="80">
        <v>7.4477340000000003E-2</v>
      </c>
      <c r="N197" s="80">
        <v>0</v>
      </c>
      <c r="O197" s="80">
        <f>P197+Q197+R197+S197</f>
        <v>0</v>
      </c>
      <c r="P197" s="80">
        <v>0</v>
      </c>
      <c r="Q197" s="80">
        <v>0</v>
      </c>
      <c r="R197" s="80">
        <v>0</v>
      </c>
      <c r="S197" s="80">
        <v>0</v>
      </c>
      <c r="T197" s="37" t="s">
        <v>97</v>
      </c>
      <c r="U197" s="37" t="s">
        <v>97</v>
      </c>
      <c r="V197" s="37" t="s">
        <v>97</v>
      </c>
      <c r="W197" s="37" t="s">
        <v>97</v>
      </c>
      <c r="X197" s="37" t="s">
        <v>97</v>
      </c>
      <c r="Y197" s="37" t="s">
        <v>97</v>
      </c>
      <c r="Z197" s="37" t="s">
        <v>97</v>
      </c>
      <c r="AA197" s="37" t="s">
        <v>97</v>
      </c>
      <c r="AB197" s="37" t="s">
        <v>97</v>
      </c>
      <c r="AC197" s="37" t="s">
        <v>97</v>
      </c>
      <c r="AD197" s="80">
        <v>0</v>
      </c>
      <c r="AE197" s="80">
        <f t="shared" si="128"/>
        <v>0.1476577</v>
      </c>
      <c r="AF197" s="80">
        <f t="shared" si="132"/>
        <v>0</v>
      </c>
      <c r="AG197" s="80">
        <f t="shared" si="133"/>
        <v>8.5593249999999996E-2</v>
      </c>
      <c r="AH197" s="80">
        <f t="shared" si="134"/>
        <v>6.206445E-2</v>
      </c>
      <c r="AI197" s="80">
        <f t="shared" si="135"/>
        <v>0</v>
      </c>
      <c r="AJ197" s="80">
        <f t="shared" si="130"/>
        <v>0.1476577</v>
      </c>
      <c r="AK197" s="80">
        <v>0</v>
      </c>
      <c r="AL197" s="80">
        <v>8.5593249999999996E-2</v>
      </c>
      <c r="AM197" s="80">
        <v>6.206445E-2</v>
      </c>
      <c r="AN197" s="80">
        <v>0</v>
      </c>
      <c r="AO197" s="37">
        <f>AP197+AQ197+AR197+AS197</f>
        <v>0</v>
      </c>
      <c r="AP197" s="37">
        <v>0</v>
      </c>
      <c r="AQ197" s="37">
        <v>0</v>
      </c>
      <c r="AR197" s="37">
        <v>0</v>
      </c>
      <c r="AS197" s="37">
        <v>0</v>
      </c>
      <c r="AT197" s="37" t="s">
        <v>97</v>
      </c>
      <c r="AU197" s="37" t="s">
        <v>97</v>
      </c>
      <c r="AV197" s="37" t="s">
        <v>97</v>
      </c>
      <c r="AW197" s="37" t="s">
        <v>97</v>
      </c>
      <c r="AX197" s="37" t="s">
        <v>97</v>
      </c>
      <c r="AY197" s="37" t="s">
        <v>97</v>
      </c>
      <c r="AZ197" s="37" t="s">
        <v>97</v>
      </c>
      <c r="BA197" s="37" t="s">
        <v>97</v>
      </c>
      <c r="BB197" s="37" t="s">
        <v>97</v>
      </c>
      <c r="BC197" s="37" t="s">
        <v>97</v>
      </c>
    </row>
    <row r="198" spans="1:55" ht="36.75" customHeight="1" x14ac:dyDescent="0.25">
      <c r="A198" s="66" t="s">
        <v>239</v>
      </c>
      <c r="B198" s="26" t="s">
        <v>457</v>
      </c>
      <c r="C198" s="41" t="s">
        <v>458</v>
      </c>
      <c r="D198" s="79">
        <v>0</v>
      </c>
      <c r="E198" s="80">
        <f t="shared" si="123"/>
        <v>0.47313257999999997</v>
      </c>
      <c r="F198" s="80">
        <f t="shared" si="124"/>
        <v>0</v>
      </c>
      <c r="G198" s="80">
        <f t="shared" si="125"/>
        <v>0.23547597599999998</v>
      </c>
      <c r="H198" s="80">
        <f t="shared" si="126"/>
        <v>0.23765660399999999</v>
      </c>
      <c r="I198" s="80">
        <f t="shared" si="127"/>
        <v>0</v>
      </c>
      <c r="J198" s="80">
        <f t="shared" si="129"/>
        <v>0.45022481999999997</v>
      </c>
      <c r="K198" s="80">
        <v>0</v>
      </c>
      <c r="L198" s="80">
        <v>0.22002021599999996</v>
      </c>
      <c r="M198" s="80">
        <v>0.23020460399999998</v>
      </c>
      <c r="N198" s="80">
        <v>0</v>
      </c>
      <c r="O198" s="80">
        <f t="shared" ref="O198:O205" si="142">P198+Q198+R198+S198</f>
        <v>2.2907759999999999E-2</v>
      </c>
      <c r="P198" s="80">
        <v>0</v>
      </c>
      <c r="Q198" s="80">
        <v>1.5455759999999999E-2</v>
      </c>
      <c r="R198" s="80">
        <v>7.4520000000000003E-3</v>
      </c>
      <c r="S198" s="80">
        <v>0</v>
      </c>
      <c r="T198" s="37" t="s">
        <v>97</v>
      </c>
      <c r="U198" s="37" t="s">
        <v>97</v>
      </c>
      <c r="V198" s="37" t="s">
        <v>97</v>
      </c>
      <c r="W198" s="37" t="s">
        <v>97</v>
      </c>
      <c r="X198" s="37" t="s">
        <v>97</v>
      </c>
      <c r="Y198" s="37" t="s">
        <v>97</v>
      </c>
      <c r="Z198" s="37" t="s">
        <v>97</v>
      </c>
      <c r="AA198" s="37" t="s">
        <v>97</v>
      </c>
      <c r="AB198" s="37" t="s">
        <v>97</v>
      </c>
      <c r="AC198" s="37" t="s">
        <v>97</v>
      </c>
      <c r="AD198" s="80">
        <v>0</v>
      </c>
      <c r="AE198" s="80">
        <f t="shared" si="128"/>
        <v>0.39427714999999997</v>
      </c>
      <c r="AF198" s="80">
        <f t="shared" si="132"/>
        <v>0</v>
      </c>
      <c r="AG198" s="80">
        <f t="shared" si="133"/>
        <v>0.19622998</v>
      </c>
      <c r="AH198" s="80">
        <f t="shared" si="134"/>
        <v>0.19804716999999997</v>
      </c>
      <c r="AI198" s="80">
        <f t="shared" si="135"/>
        <v>0</v>
      </c>
      <c r="AJ198" s="80">
        <f t="shared" si="130"/>
        <v>0.37518734999999998</v>
      </c>
      <c r="AK198" s="80">
        <v>0</v>
      </c>
      <c r="AL198" s="80">
        <v>0.18335018</v>
      </c>
      <c r="AM198" s="80">
        <v>0.19183716999999997</v>
      </c>
      <c r="AN198" s="80">
        <v>0</v>
      </c>
      <c r="AO198" s="37">
        <f t="shared" ref="AO198:AO261" si="143">AP198+AQ198+AR198+AS198</f>
        <v>1.9089800000000001E-2</v>
      </c>
      <c r="AP198" s="37">
        <v>0</v>
      </c>
      <c r="AQ198" s="37">
        <v>1.28798E-2</v>
      </c>
      <c r="AR198" s="37">
        <v>6.2100000000000002E-3</v>
      </c>
      <c r="AS198" s="37">
        <v>0</v>
      </c>
      <c r="AT198" s="37" t="s">
        <v>97</v>
      </c>
      <c r="AU198" s="37" t="s">
        <v>97</v>
      </c>
      <c r="AV198" s="37" t="s">
        <v>97</v>
      </c>
      <c r="AW198" s="37" t="s">
        <v>97</v>
      </c>
      <c r="AX198" s="37" t="s">
        <v>97</v>
      </c>
      <c r="AY198" s="37" t="s">
        <v>97</v>
      </c>
      <c r="AZ198" s="37" t="s">
        <v>97</v>
      </c>
      <c r="BA198" s="37" t="s">
        <v>97</v>
      </c>
      <c r="BB198" s="37" t="s">
        <v>97</v>
      </c>
      <c r="BC198" s="37" t="s">
        <v>97</v>
      </c>
    </row>
    <row r="199" spans="1:55" ht="36.75" customHeight="1" x14ac:dyDescent="0.25">
      <c r="A199" s="66" t="s">
        <v>239</v>
      </c>
      <c r="B199" s="33" t="s">
        <v>459</v>
      </c>
      <c r="C199" s="34" t="s">
        <v>460</v>
      </c>
      <c r="D199" s="79">
        <v>0</v>
      </c>
      <c r="E199" s="80">
        <f t="shared" si="123"/>
        <v>2.6690676000000003E-2</v>
      </c>
      <c r="F199" s="80">
        <f t="shared" si="124"/>
        <v>0</v>
      </c>
      <c r="G199" s="80">
        <f t="shared" si="125"/>
        <v>2.0013912000000002E-2</v>
      </c>
      <c r="H199" s="80">
        <f t="shared" si="126"/>
        <v>6.676764E-3</v>
      </c>
      <c r="I199" s="80">
        <f t="shared" si="127"/>
        <v>0</v>
      </c>
      <c r="J199" s="80">
        <f t="shared" si="129"/>
        <v>2.6690676000000003E-2</v>
      </c>
      <c r="K199" s="80">
        <v>0</v>
      </c>
      <c r="L199" s="80">
        <v>2.0013912000000002E-2</v>
      </c>
      <c r="M199" s="80">
        <v>6.676764E-3</v>
      </c>
      <c r="N199" s="80">
        <v>0</v>
      </c>
      <c r="O199" s="80">
        <f t="shared" si="142"/>
        <v>0</v>
      </c>
      <c r="P199" s="80">
        <v>0</v>
      </c>
      <c r="Q199" s="80">
        <v>0</v>
      </c>
      <c r="R199" s="80">
        <v>0</v>
      </c>
      <c r="S199" s="80">
        <v>0</v>
      </c>
      <c r="T199" s="37" t="s">
        <v>97</v>
      </c>
      <c r="U199" s="37" t="s">
        <v>97</v>
      </c>
      <c r="V199" s="37" t="s">
        <v>97</v>
      </c>
      <c r="W199" s="37" t="s">
        <v>97</v>
      </c>
      <c r="X199" s="37" t="s">
        <v>97</v>
      </c>
      <c r="Y199" s="37" t="s">
        <v>97</v>
      </c>
      <c r="Z199" s="37" t="s">
        <v>97</v>
      </c>
      <c r="AA199" s="37" t="s">
        <v>97</v>
      </c>
      <c r="AB199" s="37" t="s">
        <v>97</v>
      </c>
      <c r="AC199" s="37" t="s">
        <v>97</v>
      </c>
      <c r="AD199" s="80">
        <v>0</v>
      </c>
      <c r="AE199" s="80">
        <f t="shared" si="128"/>
        <v>2.2242230000000002E-2</v>
      </c>
      <c r="AF199" s="80">
        <f t="shared" si="132"/>
        <v>0</v>
      </c>
      <c r="AG199" s="80">
        <f t="shared" si="133"/>
        <v>1.667826E-2</v>
      </c>
      <c r="AH199" s="80">
        <f t="shared" si="134"/>
        <v>5.5639700000000005E-3</v>
      </c>
      <c r="AI199" s="80">
        <f t="shared" si="135"/>
        <v>0</v>
      </c>
      <c r="AJ199" s="80">
        <f t="shared" si="130"/>
        <v>2.2242230000000002E-2</v>
      </c>
      <c r="AK199" s="80">
        <v>0</v>
      </c>
      <c r="AL199" s="80">
        <v>1.667826E-2</v>
      </c>
      <c r="AM199" s="80">
        <v>5.5639700000000005E-3</v>
      </c>
      <c r="AN199" s="80">
        <v>0</v>
      </c>
      <c r="AO199" s="37">
        <f t="shared" si="143"/>
        <v>0</v>
      </c>
      <c r="AP199" s="37">
        <v>0</v>
      </c>
      <c r="AQ199" s="37">
        <v>0</v>
      </c>
      <c r="AR199" s="37">
        <v>0</v>
      </c>
      <c r="AS199" s="37">
        <v>0</v>
      </c>
      <c r="AT199" s="37" t="s">
        <v>97</v>
      </c>
      <c r="AU199" s="37" t="s">
        <v>97</v>
      </c>
      <c r="AV199" s="37" t="s">
        <v>97</v>
      </c>
      <c r="AW199" s="37" t="s">
        <v>97</v>
      </c>
      <c r="AX199" s="37" t="s">
        <v>97</v>
      </c>
      <c r="AY199" s="37" t="s">
        <v>97</v>
      </c>
      <c r="AZ199" s="37" t="s">
        <v>97</v>
      </c>
      <c r="BA199" s="37" t="s">
        <v>97</v>
      </c>
      <c r="BB199" s="37" t="s">
        <v>97</v>
      </c>
      <c r="BC199" s="37" t="s">
        <v>97</v>
      </c>
    </row>
    <row r="200" spans="1:55" ht="36.75" customHeight="1" x14ac:dyDescent="0.25">
      <c r="A200" s="64" t="s">
        <v>239</v>
      </c>
      <c r="B200" s="31" t="s">
        <v>241</v>
      </c>
      <c r="C200" s="32" t="s">
        <v>242</v>
      </c>
      <c r="D200" s="79">
        <v>0.67417982399999998</v>
      </c>
      <c r="E200" s="80">
        <f t="shared" si="123"/>
        <v>0.16281773999999999</v>
      </c>
      <c r="F200" s="80">
        <f t="shared" si="124"/>
        <v>0</v>
      </c>
      <c r="G200" s="80">
        <f t="shared" si="125"/>
        <v>4.0247051999999998E-2</v>
      </c>
      <c r="H200" s="80">
        <f t="shared" si="126"/>
        <v>0.12257068799999998</v>
      </c>
      <c r="I200" s="80">
        <f t="shared" si="127"/>
        <v>0</v>
      </c>
      <c r="J200" s="80">
        <f t="shared" si="129"/>
        <v>0</v>
      </c>
      <c r="K200" s="80">
        <v>0</v>
      </c>
      <c r="L200" s="80">
        <v>0</v>
      </c>
      <c r="M200" s="80">
        <v>0</v>
      </c>
      <c r="N200" s="80">
        <v>0</v>
      </c>
      <c r="O200" s="80">
        <f t="shared" si="142"/>
        <v>0.16281773999999999</v>
      </c>
      <c r="P200" s="80">
        <v>0</v>
      </c>
      <c r="Q200" s="80">
        <v>4.0247051999999998E-2</v>
      </c>
      <c r="R200" s="80">
        <v>0.12257068799999998</v>
      </c>
      <c r="S200" s="80">
        <v>0</v>
      </c>
      <c r="T200" s="37" t="s">
        <v>97</v>
      </c>
      <c r="U200" s="37" t="s">
        <v>97</v>
      </c>
      <c r="V200" s="37" t="s">
        <v>97</v>
      </c>
      <c r="W200" s="37" t="s">
        <v>97</v>
      </c>
      <c r="X200" s="37" t="s">
        <v>97</v>
      </c>
      <c r="Y200" s="37" t="s">
        <v>97</v>
      </c>
      <c r="Z200" s="37" t="s">
        <v>97</v>
      </c>
      <c r="AA200" s="37" t="s">
        <v>97</v>
      </c>
      <c r="AB200" s="37" t="s">
        <v>97</v>
      </c>
      <c r="AC200" s="37" t="s">
        <v>97</v>
      </c>
      <c r="AD200" s="80">
        <v>0.56181652000000004</v>
      </c>
      <c r="AE200" s="80">
        <f t="shared" si="128"/>
        <v>0.15344245000000001</v>
      </c>
      <c r="AF200" s="80">
        <f t="shared" si="132"/>
        <v>1.7760999999999999E-2</v>
      </c>
      <c r="AG200" s="80">
        <f t="shared" si="133"/>
        <v>3.353921E-2</v>
      </c>
      <c r="AH200" s="80">
        <f t="shared" si="134"/>
        <v>0.10214224</v>
      </c>
      <c r="AI200" s="80">
        <f t="shared" si="135"/>
        <v>0</v>
      </c>
      <c r="AJ200" s="80">
        <f t="shared" si="130"/>
        <v>0</v>
      </c>
      <c r="AK200" s="80">
        <v>0</v>
      </c>
      <c r="AL200" s="80">
        <v>0</v>
      </c>
      <c r="AM200" s="80">
        <v>0</v>
      </c>
      <c r="AN200" s="80">
        <v>0</v>
      </c>
      <c r="AO200" s="37">
        <f t="shared" si="143"/>
        <v>0.15344245000000001</v>
      </c>
      <c r="AP200" s="37">
        <v>1.7760999999999999E-2</v>
      </c>
      <c r="AQ200" s="37">
        <v>3.353921E-2</v>
      </c>
      <c r="AR200" s="37">
        <v>0.10214224</v>
      </c>
      <c r="AS200" s="37">
        <v>0</v>
      </c>
      <c r="AT200" s="37" t="s">
        <v>97</v>
      </c>
      <c r="AU200" s="37" t="s">
        <v>97</v>
      </c>
      <c r="AV200" s="37" t="s">
        <v>97</v>
      </c>
      <c r="AW200" s="37" t="s">
        <v>97</v>
      </c>
      <c r="AX200" s="37" t="s">
        <v>97</v>
      </c>
      <c r="AY200" s="37" t="s">
        <v>97</v>
      </c>
      <c r="AZ200" s="37" t="s">
        <v>97</v>
      </c>
      <c r="BA200" s="37" t="s">
        <v>97</v>
      </c>
      <c r="BB200" s="37" t="s">
        <v>97</v>
      </c>
      <c r="BC200" s="37" t="s">
        <v>97</v>
      </c>
    </row>
    <row r="201" spans="1:55" ht="36.75" customHeight="1" x14ac:dyDescent="0.25">
      <c r="A201" s="66" t="s">
        <v>239</v>
      </c>
      <c r="B201" s="26" t="s">
        <v>243</v>
      </c>
      <c r="C201" s="27" t="s">
        <v>244</v>
      </c>
      <c r="D201" s="79">
        <v>4.1485422359999991</v>
      </c>
      <c r="E201" s="80">
        <f t="shared" si="123"/>
        <v>0</v>
      </c>
      <c r="F201" s="80">
        <f t="shared" si="124"/>
        <v>0</v>
      </c>
      <c r="G201" s="80">
        <f t="shared" si="125"/>
        <v>0</v>
      </c>
      <c r="H201" s="80">
        <f t="shared" si="126"/>
        <v>0</v>
      </c>
      <c r="I201" s="80">
        <f t="shared" si="127"/>
        <v>0</v>
      </c>
      <c r="J201" s="80">
        <f t="shared" si="129"/>
        <v>0</v>
      </c>
      <c r="K201" s="80">
        <v>0</v>
      </c>
      <c r="L201" s="80">
        <v>0</v>
      </c>
      <c r="M201" s="80">
        <v>0</v>
      </c>
      <c r="N201" s="80">
        <v>0</v>
      </c>
      <c r="O201" s="80">
        <f t="shared" si="142"/>
        <v>0</v>
      </c>
      <c r="P201" s="80">
        <v>0</v>
      </c>
      <c r="Q201" s="80">
        <v>0</v>
      </c>
      <c r="R201" s="80">
        <v>0</v>
      </c>
      <c r="S201" s="80">
        <v>0</v>
      </c>
      <c r="T201" s="37" t="s">
        <v>97</v>
      </c>
      <c r="U201" s="37" t="s">
        <v>97</v>
      </c>
      <c r="V201" s="37" t="s">
        <v>97</v>
      </c>
      <c r="W201" s="37" t="s">
        <v>97</v>
      </c>
      <c r="X201" s="37" t="s">
        <v>97</v>
      </c>
      <c r="Y201" s="37" t="s">
        <v>97</v>
      </c>
      <c r="Z201" s="37" t="s">
        <v>97</v>
      </c>
      <c r="AA201" s="37" t="s">
        <v>97</v>
      </c>
      <c r="AB201" s="37" t="s">
        <v>97</v>
      </c>
      <c r="AC201" s="37" t="s">
        <v>97</v>
      </c>
      <c r="AD201" s="80">
        <v>3.4571185299999998</v>
      </c>
      <c r="AE201" s="80">
        <f t="shared" si="128"/>
        <v>0</v>
      </c>
      <c r="AF201" s="80">
        <f t="shared" si="132"/>
        <v>0</v>
      </c>
      <c r="AG201" s="80">
        <f t="shared" si="133"/>
        <v>0</v>
      </c>
      <c r="AH201" s="80">
        <f t="shared" si="134"/>
        <v>0</v>
      </c>
      <c r="AI201" s="80">
        <f t="shared" si="135"/>
        <v>0</v>
      </c>
      <c r="AJ201" s="80">
        <f t="shared" si="130"/>
        <v>0</v>
      </c>
      <c r="AK201" s="80">
        <v>0</v>
      </c>
      <c r="AL201" s="80">
        <v>0</v>
      </c>
      <c r="AM201" s="80">
        <v>0</v>
      </c>
      <c r="AN201" s="80">
        <v>0</v>
      </c>
      <c r="AO201" s="37">
        <f t="shared" si="143"/>
        <v>0</v>
      </c>
      <c r="AP201" s="37">
        <v>0</v>
      </c>
      <c r="AQ201" s="37">
        <v>0</v>
      </c>
      <c r="AR201" s="37">
        <v>0</v>
      </c>
      <c r="AS201" s="37">
        <v>0</v>
      </c>
      <c r="AT201" s="37" t="s">
        <v>97</v>
      </c>
      <c r="AU201" s="37" t="s">
        <v>97</v>
      </c>
      <c r="AV201" s="37" t="s">
        <v>97</v>
      </c>
      <c r="AW201" s="37" t="s">
        <v>97</v>
      </c>
      <c r="AX201" s="37" t="s">
        <v>97</v>
      </c>
      <c r="AY201" s="37" t="s">
        <v>97</v>
      </c>
      <c r="AZ201" s="37" t="s">
        <v>97</v>
      </c>
      <c r="BA201" s="37" t="s">
        <v>97</v>
      </c>
      <c r="BB201" s="37" t="s">
        <v>97</v>
      </c>
      <c r="BC201" s="37" t="s">
        <v>97</v>
      </c>
    </row>
    <row r="202" spans="1:55" ht="36.75" customHeight="1" x14ac:dyDescent="0.25">
      <c r="A202" s="66" t="s">
        <v>239</v>
      </c>
      <c r="B202" s="26" t="s">
        <v>245</v>
      </c>
      <c r="C202" s="27" t="s">
        <v>246</v>
      </c>
      <c r="D202" s="79">
        <v>3.893593536</v>
      </c>
      <c r="E202" s="80">
        <f t="shared" si="123"/>
        <v>1.854061884</v>
      </c>
      <c r="F202" s="80">
        <f t="shared" si="124"/>
        <v>0</v>
      </c>
      <c r="G202" s="80">
        <f t="shared" si="125"/>
        <v>0.75544891200000019</v>
      </c>
      <c r="H202" s="80">
        <f t="shared" si="126"/>
        <v>1.098612972</v>
      </c>
      <c r="I202" s="80">
        <f t="shared" si="127"/>
        <v>0</v>
      </c>
      <c r="J202" s="80">
        <f t="shared" si="129"/>
        <v>0</v>
      </c>
      <c r="K202" s="80">
        <v>0</v>
      </c>
      <c r="L202" s="80">
        <v>0</v>
      </c>
      <c r="M202" s="80">
        <v>0</v>
      </c>
      <c r="N202" s="80">
        <v>0</v>
      </c>
      <c r="O202" s="80">
        <f t="shared" si="142"/>
        <v>1.854061884</v>
      </c>
      <c r="P202" s="80">
        <v>0</v>
      </c>
      <c r="Q202" s="80">
        <v>0.75544891200000019</v>
      </c>
      <c r="R202" s="80">
        <v>1.098612972</v>
      </c>
      <c r="S202" s="80">
        <v>0</v>
      </c>
      <c r="T202" s="37" t="s">
        <v>97</v>
      </c>
      <c r="U202" s="37" t="s">
        <v>97</v>
      </c>
      <c r="V202" s="37" t="s">
        <v>97</v>
      </c>
      <c r="W202" s="37" t="s">
        <v>97</v>
      </c>
      <c r="X202" s="37" t="s">
        <v>97</v>
      </c>
      <c r="Y202" s="37" t="s">
        <v>97</v>
      </c>
      <c r="Z202" s="37" t="s">
        <v>97</v>
      </c>
      <c r="AA202" s="37" t="s">
        <v>97</v>
      </c>
      <c r="AB202" s="37" t="s">
        <v>97</v>
      </c>
      <c r="AC202" s="37" t="s">
        <v>97</v>
      </c>
      <c r="AD202" s="80">
        <v>3.2446612800000003</v>
      </c>
      <c r="AE202" s="80">
        <f t="shared" si="128"/>
        <v>1.5746915700000002</v>
      </c>
      <c r="AF202" s="80">
        <f t="shared" si="132"/>
        <v>2.9639999999999996E-2</v>
      </c>
      <c r="AG202" s="80">
        <f t="shared" si="133"/>
        <v>0.62954076000000014</v>
      </c>
      <c r="AH202" s="80">
        <f t="shared" si="134"/>
        <v>0.91551081000000001</v>
      </c>
      <c r="AI202" s="80">
        <f t="shared" si="135"/>
        <v>0</v>
      </c>
      <c r="AJ202" s="80">
        <f t="shared" si="130"/>
        <v>0</v>
      </c>
      <c r="AK202" s="80">
        <v>0</v>
      </c>
      <c r="AL202" s="80">
        <v>0</v>
      </c>
      <c r="AM202" s="80">
        <v>0</v>
      </c>
      <c r="AN202" s="80">
        <v>0</v>
      </c>
      <c r="AO202" s="37">
        <f t="shared" si="143"/>
        <v>1.5746915700000002</v>
      </c>
      <c r="AP202" s="37">
        <v>2.9639999999999996E-2</v>
      </c>
      <c r="AQ202" s="37">
        <v>0.62954076000000014</v>
      </c>
      <c r="AR202" s="37">
        <v>0.91551081000000001</v>
      </c>
      <c r="AS202" s="37">
        <v>0</v>
      </c>
      <c r="AT202" s="37" t="s">
        <v>97</v>
      </c>
      <c r="AU202" s="37" t="s">
        <v>97</v>
      </c>
      <c r="AV202" s="37" t="s">
        <v>97</v>
      </c>
      <c r="AW202" s="37" t="s">
        <v>97</v>
      </c>
      <c r="AX202" s="37" t="s">
        <v>97</v>
      </c>
      <c r="AY202" s="37" t="s">
        <v>97</v>
      </c>
      <c r="AZ202" s="37" t="s">
        <v>97</v>
      </c>
      <c r="BA202" s="37" t="s">
        <v>97</v>
      </c>
      <c r="BB202" s="37" t="s">
        <v>97</v>
      </c>
      <c r="BC202" s="37" t="s">
        <v>97</v>
      </c>
    </row>
    <row r="203" spans="1:55" ht="36.75" customHeight="1" x14ac:dyDescent="0.25">
      <c r="A203" s="66" t="s">
        <v>239</v>
      </c>
      <c r="B203" s="26" t="s">
        <v>247</v>
      </c>
      <c r="C203" s="27" t="s">
        <v>248</v>
      </c>
      <c r="D203" s="79">
        <v>3.3533705279999997</v>
      </c>
      <c r="E203" s="80">
        <f t="shared" si="123"/>
        <v>0</v>
      </c>
      <c r="F203" s="80">
        <f t="shared" si="124"/>
        <v>0</v>
      </c>
      <c r="G203" s="80">
        <f t="shared" si="125"/>
        <v>0</v>
      </c>
      <c r="H203" s="80">
        <f t="shared" si="126"/>
        <v>0</v>
      </c>
      <c r="I203" s="80">
        <f t="shared" si="127"/>
        <v>0</v>
      </c>
      <c r="J203" s="80">
        <f t="shared" si="129"/>
        <v>0</v>
      </c>
      <c r="K203" s="80">
        <v>0</v>
      </c>
      <c r="L203" s="80">
        <v>0</v>
      </c>
      <c r="M203" s="80">
        <v>0</v>
      </c>
      <c r="N203" s="80">
        <v>0</v>
      </c>
      <c r="O203" s="80">
        <f t="shared" si="142"/>
        <v>0</v>
      </c>
      <c r="P203" s="80">
        <v>0</v>
      </c>
      <c r="Q203" s="80">
        <v>0</v>
      </c>
      <c r="R203" s="80">
        <v>0</v>
      </c>
      <c r="S203" s="80">
        <v>0</v>
      </c>
      <c r="T203" s="37" t="s">
        <v>97</v>
      </c>
      <c r="U203" s="37" t="s">
        <v>97</v>
      </c>
      <c r="V203" s="37" t="s">
        <v>97</v>
      </c>
      <c r="W203" s="37" t="s">
        <v>97</v>
      </c>
      <c r="X203" s="37" t="s">
        <v>97</v>
      </c>
      <c r="Y203" s="37" t="s">
        <v>97</v>
      </c>
      <c r="Z203" s="37" t="s">
        <v>97</v>
      </c>
      <c r="AA203" s="37" t="s">
        <v>97</v>
      </c>
      <c r="AB203" s="37" t="s">
        <v>97</v>
      </c>
      <c r="AC203" s="37" t="s">
        <v>97</v>
      </c>
      <c r="AD203" s="80">
        <v>2.7944754399999998</v>
      </c>
      <c r="AE203" s="80">
        <f t="shared" si="128"/>
        <v>0</v>
      </c>
      <c r="AF203" s="80">
        <f t="shared" si="132"/>
        <v>0</v>
      </c>
      <c r="AG203" s="80">
        <f t="shared" si="133"/>
        <v>0</v>
      </c>
      <c r="AH203" s="80">
        <f t="shared" si="134"/>
        <v>0</v>
      </c>
      <c r="AI203" s="80">
        <f t="shared" si="135"/>
        <v>0</v>
      </c>
      <c r="AJ203" s="80">
        <f t="shared" si="130"/>
        <v>0</v>
      </c>
      <c r="AK203" s="80">
        <v>0</v>
      </c>
      <c r="AL203" s="80">
        <v>0</v>
      </c>
      <c r="AM203" s="80">
        <v>0</v>
      </c>
      <c r="AN203" s="80">
        <v>0</v>
      </c>
      <c r="AO203" s="37">
        <f t="shared" si="143"/>
        <v>0</v>
      </c>
      <c r="AP203" s="37">
        <v>0</v>
      </c>
      <c r="AQ203" s="37">
        <v>0</v>
      </c>
      <c r="AR203" s="37">
        <v>0</v>
      </c>
      <c r="AS203" s="37">
        <v>0</v>
      </c>
      <c r="AT203" s="37" t="s">
        <v>97</v>
      </c>
      <c r="AU203" s="37" t="s">
        <v>97</v>
      </c>
      <c r="AV203" s="37" t="s">
        <v>97</v>
      </c>
      <c r="AW203" s="37" t="s">
        <v>97</v>
      </c>
      <c r="AX203" s="37" t="s">
        <v>97</v>
      </c>
      <c r="AY203" s="37" t="s">
        <v>97</v>
      </c>
      <c r="AZ203" s="37" t="s">
        <v>97</v>
      </c>
      <c r="BA203" s="37" t="s">
        <v>97</v>
      </c>
      <c r="BB203" s="37" t="s">
        <v>97</v>
      </c>
      <c r="BC203" s="37" t="s">
        <v>97</v>
      </c>
    </row>
    <row r="204" spans="1:55" ht="36.75" customHeight="1" x14ac:dyDescent="0.25">
      <c r="A204" s="66" t="s">
        <v>239</v>
      </c>
      <c r="B204" s="26" t="s">
        <v>249</v>
      </c>
      <c r="C204" s="27" t="s">
        <v>250</v>
      </c>
      <c r="D204" s="79">
        <v>4.9100255879999999</v>
      </c>
      <c r="E204" s="80">
        <f t="shared" si="123"/>
        <v>0</v>
      </c>
      <c r="F204" s="80">
        <f t="shared" si="124"/>
        <v>0</v>
      </c>
      <c r="G204" s="80">
        <f t="shared" si="125"/>
        <v>0</v>
      </c>
      <c r="H204" s="80">
        <f t="shared" si="126"/>
        <v>0</v>
      </c>
      <c r="I204" s="80">
        <f t="shared" si="127"/>
        <v>0</v>
      </c>
      <c r="J204" s="80">
        <f t="shared" si="129"/>
        <v>0</v>
      </c>
      <c r="K204" s="80">
        <v>0</v>
      </c>
      <c r="L204" s="80">
        <v>0</v>
      </c>
      <c r="M204" s="80">
        <v>0</v>
      </c>
      <c r="N204" s="80">
        <v>0</v>
      </c>
      <c r="O204" s="80">
        <f t="shared" si="142"/>
        <v>0</v>
      </c>
      <c r="P204" s="80">
        <v>0</v>
      </c>
      <c r="Q204" s="80">
        <v>0</v>
      </c>
      <c r="R204" s="80">
        <v>0</v>
      </c>
      <c r="S204" s="80">
        <v>0</v>
      </c>
      <c r="T204" s="37" t="s">
        <v>97</v>
      </c>
      <c r="U204" s="37" t="s">
        <v>97</v>
      </c>
      <c r="V204" s="37" t="s">
        <v>97</v>
      </c>
      <c r="W204" s="37" t="s">
        <v>97</v>
      </c>
      <c r="X204" s="37" t="s">
        <v>97</v>
      </c>
      <c r="Y204" s="37" t="s">
        <v>97</v>
      </c>
      <c r="Z204" s="37" t="s">
        <v>97</v>
      </c>
      <c r="AA204" s="37" t="s">
        <v>97</v>
      </c>
      <c r="AB204" s="37" t="s">
        <v>97</v>
      </c>
      <c r="AC204" s="37" t="s">
        <v>97</v>
      </c>
      <c r="AD204" s="80">
        <v>4.0916879899999996</v>
      </c>
      <c r="AE204" s="80">
        <f t="shared" si="128"/>
        <v>0</v>
      </c>
      <c r="AF204" s="80">
        <f t="shared" si="132"/>
        <v>0</v>
      </c>
      <c r="AG204" s="80">
        <f t="shared" si="133"/>
        <v>0</v>
      </c>
      <c r="AH204" s="80">
        <f t="shared" si="134"/>
        <v>0</v>
      </c>
      <c r="AI204" s="80">
        <f t="shared" si="135"/>
        <v>0</v>
      </c>
      <c r="AJ204" s="80">
        <f t="shared" si="130"/>
        <v>0</v>
      </c>
      <c r="AK204" s="80">
        <v>0</v>
      </c>
      <c r="AL204" s="80">
        <v>0</v>
      </c>
      <c r="AM204" s="80">
        <v>0</v>
      </c>
      <c r="AN204" s="80">
        <v>0</v>
      </c>
      <c r="AO204" s="37">
        <f t="shared" si="143"/>
        <v>0</v>
      </c>
      <c r="AP204" s="37">
        <v>0</v>
      </c>
      <c r="AQ204" s="37">
        <v>0</v>
      </c>
      <c r="AR204" s="37">
        <v>0</v>
      </c>
      <c r="AS204" s="37">
        <v>0</v>
      </c>
      <c r="AT204" s="37" t="s">
        <v>97</v>
      </c>
      <c r="AU204" s="37" t="s">
        <v>97</v>
      </c>
      <c r="AV204" s="37" t="s">
        <v>97</v>
      </c>
      <c r="AW204" s="37" t="s">
        <v>97</v>
      </c>
      <c r="AX204" s="37" t="s">
        <v>97</v>
      </c>
      <c r="AY204" s="37" t="s">
        <v>97</v>
      </c>
      <c r="AZ204" s="37" t="s">
        <v>97</v>
      </c>
      <c r="BA204" s="37" t="s">
        <v>97</v>
      </c>
      <c r="BB204" s="37" t="s">
        <v>97</v>
      </c>
      <c r="BC204" s="37" t="s">
        <v>97</v>
      </c>
    </row>
    <row r="205" spans="1:55" ht="36.75" customHeight="1" x14ac:dyDescent="0.25">
      <c r="A205" s="66" t="s">
        <v>239</v>
      </c>
      <c r="B205" s="26" t="s">
        <v>251</v>
      </c>
      <c r="C205" s="27" t="s">
        <v>252</v>
      </c>
      <c r="D205" s="79">
        <v>4.1689711679999997</v>
      </c>
      <c r="E205" s="80">
        <f t="shared" si="123"/>
        <v>0.95607898800000002</v>
      </c>
      <c r="F205" s="80">
        <f t="shared" si="124"/>
        <v>3.4612319999999999E-3</v>
      </c>
      <c r="G205" s="80">
        <f t="shared" si="125"/>
        <v>0.33766309199999994</v>
      </c>
      <c r="H205" s="80">
        <f t="shared" si="126"/>
        <v>0.61495466399999998</v>
      </c>
      <c r="I205" s="80">
        <f t="shared" si="127"/>
        <v>0</v>
      </c>
      <c r="J205" s="80">
        <f t="shared" si="129"/>
        <v>3.4612319999999999E-3</v>
      </c>
      <c r="K205" s="80">
        <v>3.4612319999999999E-3</v>
      </c>
      <c r="L205" s="80">
        <v>0</v>
      </c>
      <c r="M205" s="80">
        <v>0</v>
      </c>
      <c r="N205" s="80">
        <v>0</v>
      </c>
      <c r="O205" s="80">
        <f t="shared" si="142"/>
        <v>0.95261775599999998</v>
      </c>
      <c r="P205" s="80">
        <v>0</v>
      </c>
      <c r="Q205" s="80">
        <v>0.33766309199999994</v>
      </c>
      <c r="R205" s="80">
        <v>0.61495466399999998</v>
      </c>
      <c r="S205" s="80">
        <v>0</v>
      </c>
      <c r="T205" s="37" t="s">
        <v>97</v>
      </c>
      <c r="U205" s="37" t="s">
        <v>97</v>
      </c>
      <c r="V205" s="37" t="s">
        <v>97</v>
      </c>
      <c r="W205" s="37" t="s">
        <v>97</v>
      </c>
      <c r="X205" s="37" t="s">
        <v>97</v>
      </c>
      <c r="Y205" s="37" t="s">
        <v>97</v>
      </c>
      <c r="Z205" s="37" t="s">
        <v>97</v>
      </c>
      <c r="AA205" s="37" t="s">
        <v>97</v>
      </c>
      <c r="AB205" s="37" t="s">
        <v>97</v>
      </c>
      <c r="AC205" s="37" t="s">
        <v>97</v>
      </c>
      <c r="AD205" s="80">
        <v>3.4741426399999997</v>
      </c>
      <c r="AE205" s="80">
        <f t="shared" si="128"/>
        <v>0.8242914899999999</v>
      </c>
      <c r="AF205" s="80">
        <f t="shared" si="132"/>
        <v>3.0443359999999999E-2</v>
      </c>
      <c r="AG205" s="80">
        <f t="shared" si="133"/>
        <v>0.28138590999999996</v>
      </c>
      <c r="AH205" s="80">
        <f t="shared" si="134"/>
        <v>0.51246221999999997</v>
      </c>
      <c r="AI205" s="80">
        <f t="shared" si="135"/>
        <v>0</v>
      </c>
      <c r="AJ205" s="80">
        <f t="shared" si="130"/>
        <v>0</v>
      </c>
      <c r="AK205" s="80">
        <v>0</v>
      </c>
      <c r="AL205" s="80">
        <v>0</v>
      </c>
      <c r="AM205" s="80">
        <v>0</v>
      </c>
      <c r="AN205" s="80">
        <v>0</v>
      </c>
      <c r="AO205" s="37">
        <f t="shared" si="143"/>
        <v>0.8242914899999999</v>
      </c>
      <c r="AP205" s="37">
        <v>3.0443359999999999E-2</v>
      </c>
      <c r="AQ205" s="37">
        <v>0.28138590999999996</v>
      </c>
      <c r="AR205" s="37">
        <v>0.51246221999999997</v>
      </c>
      <c r="AS205" s="37">
        <v>0</v>
      </c>
      <c r="AT205" s="37" t="s">
        <v>97</v>
      </c>
      <c r="AU205" s="37" t="s">
        <v>97</v>
      </c>
      <c r="AV205" s="37" t="s">
        <v>97</v>
      </c>
      <c r="AW205" s="37" t="s">
        <v>97</v>
      </c>
      <c r="AX205" s="37" t="s">
        <v>97</v>
      </c>
      <c r="AY205" s="37" t="s">
        <v>97</v>
      </c>
      <c r="AZ205" s="37" t="s">
        <v>97</v>
      </c>
      <c r="BA205" s="37" t="s">
        <v>97</v>
      </c>
      <c r="BB205" s="37" t="s">
        <v>97</v>
      </c>
      <c r="BC205" s="37" t="s">
        <v>97</v>
      </c>
    </row>
    <row r="206" spans="1:55" ht="36.75" customHeight="1" x14ac:dyDescent="0.25">
      <c r="A206" s="64" t="s">
        <v>239</v>
      </c>
      <c r="B206" s="31" t="s">
        <v>253</v>
      </c>
      <c r="C206" s="32" t="s">
        <v>254</v>
      </c>
      <c r="D206" s="79">
        <v>9.8400000000000001E-2</v>
      </c>
      <c r="E206" s="80">
        <f t="shared" si="123"/>
        <v>0.289082652</v>
      </c>
      <c r="F206" s="80">
        <f t="shared" si="124"/>
        <v>0</v>
      </c>
      <c r="G206" s="80">
        <f t="shared" si="125"/>
        <v>0.119498124</v>
      </c>
      <c r="H206" s="80">
        <f t="shared" si="126"/>
        <v>0.16958452799999998</v>
      </c>
      <c r="I206" s="80">
        <f t="shared" si="127"/>
        <v>0</v>
      </c>
      <c r="J206" s="80">
        <f t="shared" si="129"/>
        <v>0</v>
      </c>
      <c r="K206" s="80">
        <v>0</v>
      </c>
      <c r="L206" s="80">
        <v>0</v>
      </c>
      <c r="M206" s="80">
        <v>0</v>
      </c>
      <c r="N206" s="80">
        <v>0</v>
      </c>
      <c r="O206" s="103">
        <f>P206+Q206+R206+S206</f>
        <v>0.289082652</v>
      </c>
      <c r="P206" s="100">
        <v>0</v>
      </c>
      <c r="Q206" s="100">
        <v>0.119498124</v>
      </c>
      <c r="R206" s="100">
        <v>0.16958452799999998</v>
      </c>
      <c r="S206" s="100">
        <v>0</v>
      </c>
      <c r="T206" s="37" t="s">
        <v>97</v>
      </c>
      <c r="U206" s="37" t="s">
        <v>97</v>
      </c>
      <c r="V206" s="37" t="s">
        <v>97</v>
      </c>
      <c r="W206" s="37" t="s">
        <v>97</v>
      </c>
      <c r="X206" s="37" t="s">
        <v>97</v>
      </c>
      <c r="Y206" s="37" t="s">
        <v>97</v>
      </c>
      <c r="Z206" s="37" t="s">
        <v>97</v>
      </c>
      <c r="AA206" s="37" t="s">
        <v>97</v>
      </c>
      <c r="AB206" s="37" t="s">
        <v>97</v>
      </c>
      <c r="AC206" s="37" t="s">
        <v>97</v>
      </c>
      <c r="AD206" s="80">
        <v>8.2000000000000003E-2</v>
      </c>
      <c r="AE206" s="80">
        <f t="shared" si="128"/>
        <v>0.25993167</v>
      </c>
      <c r="AF206" s="80">
        <f t="shared" si="132"/>
        <v>1.9029460000000002E-2</v>
      </c>
      <c r="AG206" s="80">
        <f t="shared" si="133"/>
        <v>9.958177E-2</v>
      </c>
      <c r="AH206" s="80">
        <f t="shared" si="134"/>
        <v>0.14132044000000002</v>
      </c>
      <c r="AI206" s="80">
        <f t="shared" si="135"/>
        <v>0</v>
      </c>
      <c r="AJ206" s="80">
        <f t="shared" si="130"/>
        <v>0</v>
      </c>
      <c r="AK206" s="80">
        <v>0</v>
      </c>
      <c r="AL206" s="80">
        <v>0</v>
      </c>
      <c r="AM206" s="80">
        <v>0</v>
      </c>
      <c r="AN206" s="80">
        <v>0</v>
      </c>
      <c r="AO206" s="100">
        <f t="shared" si="143"/>
        <v>0.25993167</v>
      </c>
      <c r="AP206" s="100">
        <f>0.022835352/1.2</f>
        <v>1.9029460000000002E-2</v>
      </c>
      <c r="AQ206" s="100">
        <f>0.119498124/1.2</f>
        <v>9.958177E-2</v>
      </c>
      <c r="AR206" s="100">
        <f>0.169584528/1.2</f>
        <v>0.14132044000000002</v>
      </c>
      <c r="AS206" s="100">
        <v>0</v>
      </c>
      <c r="AT206" s="37" t="s">
        <v>97</v>
      </c>
      <c r="AU206" s="37" t="s">
        <v>97</v>
      </c>
      <c r="AV206" s="37" t="s">
        <v>97</v>
      </c>
      <c r="AW206" s="37" t="s">
        <v>97</v>
      </c>
      <c r="AX206" s="37" t="s">
        <v>97</v>
      </c>
      <c r="AY206" s="37" t="s">
        <v>97</v>
      </c>
      <c r="AZ206" s="37" t="s">
        <v>97</v>
      </c>
      <c r="BA206" s="37" t="s">
        <v>97</v>
      </c>
      <c r="BB206" s="37" t="s">
        <v>97</v>
      </c>
      <c r="BC206" s="37" t="s">
        <v>97</v>
      </c>
    </row>
    <row r="207" spans="1:55" ht="36.75" customHeight="1" x14ac:dyDescent="0.25">
      <c r="A207" s="64" t="s">
        <v>239</v>
      </c>
      <c r="B207" s="31" t="s">
        <v>255</v>
      </c>
      <c r="C207" s="32" t="s">
        <v>256</v>
      </c>
      <c r="D207" s="79">
        <v>0.11399999999999999</v>
      </c>
      <c r="E207" s="80">
        <f t="shared" si="123"/>
        <v>0</v>
      </c>
      <c r="F207" s="80">
        <f t="shared" si="124"/>
        <v>0</v>
      </c>
      <c r="G207" s="80">
        <f t="shared" si="125"/>
        <v>0</v>
      </c>
      <c r="H207" s="80">
        <f t="shared" si="126"/>
        <v>0</v>
      </c>
      <c r="I207" s="80">
        <f t="shared" si="127"/>
        <v>0</v>
      </c>
      <c r="J207" s="80">
        <f t="shared" si="129"/>
        <v>0</v>
      </c>
      <c r="K207" s="80">
        <v>0</v>
      </c>
      <c r="L207" s="80">
        <v>0</v>
      </c>
      <c r="M207" s="80">
        <v>0</v>
      </c>
      <c r="N207" s="80">
        <v>0</v>
      </c>
      <c r="O207" s="103"/>
      <c r="P207" s="101"/>
      <c r="Q207" s="101"/>
      <c r="R207" s="101"/>
      <c r="S207" s="101"/>
      <c r="T207" s="37" t="s">
        <v>97</v>
      </c>
      <c r="U207" s="37" t="s">
        <v>97</v>
      </c>
      <c r="V207" s="37" t="s">
        <v>97</v>
      </c>
      <c r="W207" s="37" t="s">
        <v>97</v>
      </c>
      <c r="X207" s="37" t="s">
        <v>97</v>
      </c>
      <c r="Y207" s="37" t="s">
        <v>97</v>
      </c>
      <c r="Z207" s="37" t="s">
        <v>97</v>
      </c>
      <c r="AA207" s="37" t="s">
        <v>97</v>
      </c>
      <c r="AB207" s="37" t="s">
        <v>97</v>
      </c>
      <c r="AC207" s="37" t="s">
        <v>97</v>
      </c>
      <c r="AD207" s="80">
        <v>9.5000000000000001E-2</v>
      </c>
      <c r="AE207" s="80">
        <f t="shared" si="128"/>
        <v>0</v>
      </c>
      <c r="AF207" s="80">
        <f t="shared" si="132"/>
        <v>0</v>
      </c>
      <c r="AG207" s="80">
        <f t="shared" si="133"/>
        <v>0</v>
      </c>
      <c r="AH207" s="80">
        <f t="shared" si="134"/>
        <v>0</v>
      </c>
      <c r="AI207" s="80">
        <f t="shared" si="135"/>
        <v>0</v>
      </c>
      <c r="AJ207" s="80">
        <f t="shared" si="130"/>
        <v>0</v>
      </c>
      <c r="AK207" s="80">
        <v>0</v>
      </c>
      <c r="AL207" s="80">
        <v>0</v>
      </c>
      <c r="AM207" s="80">
        <v>0</v>
      </c>
      <c r="AN207" s="80">
        <v>0</v>
      </c>
      <c r="AO207" s="101"/>
      <c r="AP207" s="101"/>
      <c r="AQ207" s="101"/>
      <c r="AR207" s="101"/>
      <c r="AS207" s="101">
        <v>0</v>
      </c>
      <c r="AT207" s="37" t="s">
        <v>97</v>
      </c>
      <c r="AU207" s="37" t="s">
        <v>97</v>
      </c>
      <c r="AV207" s="37" t="s">
        <v>97</v>
      </c>
      <c r="AW207" s="37" t="s">
        <v>97</v>
      </c>
      <c r="AX207" s="37" t="s">
        <v>97</v>
      </c>
      <c r="AY207" s="37" t="s">
        <v>97</v>
      </c>
      <c r="AZ207" s="37" t="s">
        <v>97</v>
      </c>
      <c r="BA207" s="37" t="s">
        <v>97</v>
      </c>
      <c r="BB207" s="37" t="s">
        <v>97</v>
      </c>
      <c r="BC207" s="37" t="s">
        <v>97</v>
      </c>
    </row>
    <row r="208" spans="1:55" ht="36.75" customHeight="1" x14ac:dyDescent="0.25">
      <c r="A208" s="64" t="s">
        <v>239</v>
      </c>
      <c r="B208" s="31" t="s">
        <v>257</v>
      </c>
      <c r="C208" s="32" t="s">
        <v>258</v>
      </c>
      <c r="D208" s="79">
        <v>0.21475447199999997</v>
      </c>
      <c r="E208" s="80">
        <f t="shared" si="123"/>
        <v>0</v>
      </c>
      <c r="F208" s="80">
        <f t="shared" si="124"/>
        <v>0</v>
      </c>
      <c r="G208" s="80">
        <f t="shared" si="125"/>
        <v>0</v>
      </c>
      <c r="H208" s="80">
        <f t="shared" si="126"/>
        <v>0</v>
      </c>
      <c r="I208" s="80">
        <f t="shared" si="127"/>
        <v>0</v>
      </c>
      <c r="J208" s="80">
        <f t="shared" si="129"/>
        <v>0</v>
      </c>
      <c r="K208" s="80">
        <v>0</v>
      </c>
      <c r="L208" s="80">
        <v>0</v>
      </c>
      <c r="M208" s="80">
        <v>0</v>
      </c>
      <c r="N208" s="80">
        <v>0</v>
      </c>
      <c r="O208" s="103"/>
      <c r="P208" s="102"/>
      <c r="Q208" s="102"/>
      <c r="R208" s="102"/>
      <c r="S208" s="102"/>
      <c r="T208" s="37" t="s">
        <v>97</v>
      </c>
      <c r="U208" s="37" t="s">
        <v>97</v>
      </c>
      <c r="V208" s="37" t="s">
        <v>97</v>
      </c>
      <c r="W208" s="37" t="s">
        <v>97</v>
      </c>
      <c r="X208" s="37" t="s">
        <v>97</v>
      </c>
      <c r="Y208" s="37" t="s">
        <v>97</v>
      </c>
      <c r="Z208" s="37" t="s">
        <v>97</v>
      </c>
      <c r="AA208" s="37" t="s">
        <v>97</v>
      </c>
      <c r="AB208" s="37" t="s">
        <v>97</v>
      </c>
      <c r="AC208" s="37" t="s">
        <v>97</v>
      </c>
      <c r="AD208" s="80">
        <v>0.17896205999999998</v>
      </c>
      <c r="AE208" s="80">
        <f t="shared" si="128"/>
        <v>0</v>
      </c>
      <c r="AF208" s="80">
        <f t="shared" si="132"/>
        <v>0</v>
      </c>
      <c r="AG208" s="80">
        <f t="shared" si="133"/>
        <v>0</v>
      </c>
      <c r="AH208" s="80">
        <f t="shared" si="134"/>
        <v>0</v>
      </c>
      <c r="AI208" s="80">
        <f t="shared" si="135"/>
        <v>0</v>
      </c>
      <c r="AJ208" s="80">
        <f t="shared" si="130"/>
        <v>0</v>
      </c>
      <c r="AK208" s="80">
        <v>0</v>
      </c>
      <c r="AL208" s="80">
        <v>0</v>
      </c>
      <c r="AM208" s="80">
        <v>0</v>
      </c>
      <c r="AN208" s="80">
        <v>0</v>
      </c>
      <c r="AO208" s="102"/>
      <c r="AP208" s="102"/>
      <c r="AQ208" s="102"/>
      <c r="AR208" s="102"/>
      <c r="AS208" s="102">
        <v>0</v>
      </c>
      <c r="AT208" s="37" t="s">
        <v>97</v>
      </c>
      <c r="AU208" s="37" t="s">
        <v>97</v>
      </c>
      <c r="AV208" s="37" t="s">
        <v>97</v>
      </c>
      <c r="AW208" s="37" t="s">
        <v>97</v>
      </c>
      <c r="AX208" s="37" t="s">
        <v>97</v>
      </c>
      <c r="AY208" s="37" t="s">
        <v>97</v>
      </c>
      <c r="AZ208" s="37" t="s">
        <v>97</v>
      </c>
      <c r="BA208" s="37" t="s">
        <v>97</v>
      </c>
      <c r="BB208" s="37" t="s">
        <v>97</v>
      </c>
      <c r="BC208" s="37" t="s">
        <v>97</v>
      </c>
    </row>
    <row r="209" spans="1:55" ht="36.75" customHeight="1" x14ac:dyDescent="0.25">
      <c r="A209" s="64" t="s">
        <v>239</v>
      </c>
      <c r="B209" s="31" t="s">
        <v>259</v>
      </c>
      <c r="C209" s="32" t="s">
        <v>260</v>
      </c>
      <c r="D209" s="79">
        <v>0.4768116</v>
      </c>
      <c r="E209" s="80">
        <f t="shared" si="123"/>
        <v>0.32193350399999998</v>
      </c>
      <c r="F209" s="80">
        <f t="shared" si="124"/>
        <v>0</v>
      </c>
      <c r="G209" s="80">
        <f t="shared" si="125"/>
        <v>0.153063228</v>
      </c>
      <c r="H209" s="80">
        <f t="shared" si="126"/>
        <v>0.16887027600000001</v>
      </c>
      <c r="I209" s="80">
        <f t="shared" si="127"/>
        <v>0</v>
      </c>
      <c r="J209" s="80">
        <f t="shared" si="129"/>
        <v>0</v>
      </c>
      <c r="K209" s="80">
        <v>0</v>
      </c>
      <c r="L209" s="80">
        <v>0</v>
      </c>
      <c r="M209" s="80">
        <v>0</v>
      </c>
      <c r="N209" s="80">
        <v>0</v>
      </c>
      <c r="O209" s="80">
        <f>P209+Q209+R209+S209</f>
        <v>0.32193350399999998</v>
      </c>
      <c r="P209" s="80">
        <v>0</v>
      </c>
      <c r="Q209" s="80">
        <v>0.153063228</v>
      </c>
      <c r="R209" s="80">
        <v>0.16887027600000001</v>
      </c>
      <c r="S209" s="80">
        <v>0</v>
      </c>
      <c r="T209" s="37" t="s">
        <v>97</v>
      </c>
      <c r="U209" s="37" t="s">
        <v>97</v>
      </c>
      <c r="V209" s="37" t="s">
        <v>97</v>
      </c>
      <c r="W209" s="37" t="s">
        <v>97</v>
      </c>
      <c r="X209" s="37" t="s">
        <v>97</v>
      </c>
      <c r="Y209" s="37" t="s">
        <v>97</v>
      </c>
      <c r="Z209" s="37" t="s">
        <v>97</v>
      </c>
      <c r="AA209" s="37" t="s">
        <v>97</v>
      </c>
      <c r="AB209" s="37" t="s">
        <v>97</v>
      </c>
      <c r="AC209" s="37" t="s">
        <v>97</v>
      </c>
      <c r="AD209" s="80">
        <v>0.397343</v>
      </c>
      <c r="AE209" s="80">
        <f t="shared" si="128"/>
        <v>0.26827792</v>
      </c>
      <c r="AF209" s="80">
        <f t="shared" si="132"/>
        <v>0</v>
      </c>
      <c r="AG209" s="80">
        <f t="shared" si="133"/>
        <v>0.12755269</v>
      </c>
      <c r="AH209" s="80">
        <f t="shared" si="134"/>
        <v>0.14072523000000001</v>
      </c>
      <c r="AI209" s="80">
        <f t="shared" si="135"/>
        <v>0</v>
      </c>
      <c r="AJ209" s="80">
        <f t="shared" si="130"/>
        <v>0</v>
      </c>
      <c r="AK209" s="80">
        <v>0</v>
      </c>
      <c r="AL209" s="80">
        <v>0</v>
      </c>
      <c r="AM209" s="80">
        <v>0</v>
      </c>
      <c r="AN209" s="80">
        <v>0</v>
      </c>
      <c r="AO209" s="37">
        <f t="shared" si="143"/>
        <v>0.26827792</v>
      </c>
      <c r="AP209" s="37">
        <v>0</v>
      </c>
      <c r="AQ209" s="37">
        <v>0.12755269</v>
      </c>
      <c r="AR209" s="37">
        <v>0.14072523000000001</v>
      </c>
      <c r="AS209" s="37">
        <v>0</v>
      </c>
      <c r="AT209" s="37" t="s">
        <v>97</v>
      </c>
      <c r="AU209" s="37" t="s">
        <v>97</v>
      </c>
      <c r="AV209" s="37" t="s">
        <v>97</v>
      </c>
      <c r="AW209" s="37" t="s">
        <v>97</v>
      </c>
      <c r="AX209" s="37" t="s">
        <v>97</v>
      </c>
      <c r="AY209" s="37" t="s">
        <v>97</v>
      </c>
      <c r="AZ209" s="37" t="s">
        <v>97</v>
      </c>
      <c r="BA209" s="37" t="s">
        <v>97</v>
      </c>
      <c r="BB209" s="37" t="s">
        <v>97</v>
      </c>
      <c r="BC209" s="37" t="s">
        <v>97</v>
      </c>
    </row>
    <row r="210" spans="1:55" ht="36.75" customHeight="1" x14ac:dyDescent="0.25">
      <c r="A210" s="64" t="s">
        <v>239</v>
      </c>
      <c r="B210" s="31" t="s">
        <v>261</v>
      </c>
      <c r="C210" s="32" t="s">
        <v>262</v>
      </c>
      <c r="D210" s="79">
        <v>0.30629999999999996</v>
      </c>
      <c r="E210" s="80">
        <f t="shared" si="123"/>
        <v>0.27555015599999999</v>
      </c>
      <c r="F210" s="80">
        <f t="shared" si="124"/>
        <v>0</v>
      </c>
      <c r="G210" s="80">
        <f t="shared" si="125"/>
        <v>0.12377150399999999</v>
      </c>
      <c r="H210" s="80">
        <f t="shared" si="126"/>
        <v>0.15177865199999999</v>
      </c>
      <c r="I210" s="80">
        <f t="shared" si="127"/>
        <v>0</v>
      </c>
      <c r="J210" s="80">
        <f t="shared" si="129"/>
        <v>0</v>
      </c>
      <c r="K210" s="80">
        <v>0</v>
      </c>
      <c r="L210" s="80">
        <v>0</v>
      </c>
      <c r="M210" s="80">
        <v>0</v>
      </c>
      <c r="N210" s="80">
        <v>0</v>
      </c>
      <c r="O210" s="80">
        <f t="shared" ref="O210:O272" si="144">P210+Q210+R210+S210</f>
        <v>0.27555015599999999</v>
      </c>
      <c r="P210" s="80">
        <v>0</v>
      </c>
      <c r="Q210" s="80">
        <v>0.12377150399999999</v>
      </c>
      <c r="R210" s="80">
        <v>0.15177865199999999</v>
      </c>
      <c r="S210" s="80">
        <v>0</v>
      </c>
      <c r="T210" s="37" t="s">
        <v>97</v>
      </c>
      <c r="U210" s="37" t="s">
        <v>97</v>
      </c>
      <c r="V210" s="37" t="s">
        <v>97</v>
      </c>
      <c r="W210" s="37" t="s">
        <v>97</v>
      </c>
      <c r="X210" s="37" t="s">
        <v>97</v>
      </c>
      <c r="Y210" s="37" t="s">
        <v>97</v>
      </c>
      <c r="Z210" s="37" t="s">
        <v>97</v>
      </c>
      <c r="AA210" s="37" t="s">
        <v>97</v>
      </c>
      <c r="AB210" s="37" t="s">
        <v>97</v>
      </c>
      <c r="AC210" s="37" t="s">
        <v>97</v>
      </c>
      <c r="AD210" s="80">
        <v>0.25524999999999998</v>
      </c>
      <c r="AE210" s="80">
        <f t="shared" si="128"/>
        <v>0.22962512999999998</v>
      </c>
      <c r="AF210" s="80">
        <f t="shared" si="132"/>
        <v>0</v>
      </c>
      <c r="AG210" s="80">
        <f t="shared" si="133"/>
        <v>0.10314292</v>
      </c>
      <c r="AH210" s="80">
        <f t="shared" si="134"/>
        <v>0.12648220999999998</v>
      </c>
      <c r="AI210" s="80">
        <f t="shared" si="135"/>
        <v>0</v>
      </c>
      <c r="AJ210" s="80">
        <f t="shared" si="130"/>
        <v>0</v>
      </c>
      <c r="AK210" s="80">
        <v>0</v>
      </c>
      <c r="AL210" s="80">
        <v>0</v>
      </c>
      <c r="AM210" s="80">
        <v>0</v>
      </c>
      <c r="AN210" s="80">
        <v>0</v>
      </c>
      <c r="AO210" s="37">
        <f t="shared" si="143"/>
        <v>0.22962512999999998</v>
      </c>
      <c r="AP210" s="37">
        <v>0</v>
      </c>
      <c r="AQ210" s="37">
        <v>0.10314292</v>
      </c>
      <c r="AR210" s="37">
        <v>0.12648220999999998</v>
      </c>
      <c r="AS210" s="37">
        <v>0</v>
      </c>
      <c r="AT210" s="37" t="s">
        <v>97</v>
      </c>
      <c r="AU210" s="37" t="s">
        <v>97</v>
      </c>
      <c r="AV210" s="37" t="s">
        <v>97</v>
      </c>
      <c r="AW210" s="37" t="s">
        <v>97</v>
      </c>
      <c r="AX210" s="37" t="s">
        <v>97</v>
      </c>
      <c r="AY210" s="37" t="s">
        <v>97</v>
      </c>
      <c r="AZ210" s="37" t="s">
        <v>97</v>
      </c>
      <c r="BA210" s="37" t="s">
        <v>97</v>
      </c>
      <c r="BB210" s="37" t="s">
        <v>97</v>
      </c>
      <c r="BC210" s="37" t="s">
        <v>97</v>
      </c>
    </row>
    <row r="211" spans="1:55" ht="36.75" customHeight="1" x14ac:dyDescent="0.25">
      <c r="A211" s="64" t="s">
        <v>239</v>
      </c>
      <c r="B211" s="31" t="s">
        <v>263</v>
      </c>
      <c r="C211" s="32" t="s">
        <v>264</v>
      </c>
      <c r="D211" s="79">
        <v>0.24690240000000002</v>
      </c>
      <c r="E211" s="80">
        <f t="shared" si="123"/>
        <v>0.33288983999999999</v>
      </c>
      <c r="F211" s="80">
        <f t="shared" si="124"/>
        <v>3.4012319999999997E-3</v>
      </c>
      <c r="G211" s="80">
        <f t="shared" si="125"/>
        <v>0.141626484</v>
      </c>
      <c r="H211" s="80">
        <f t="shared" si="126"/>
        <v>0.18786212399999999</v>
      </c>
      <c r="I211" s="80">
        <f t="shared" si="127"/>
        <v>0</v>
      </c>
      <c r="J211" s="80">
        <f t="shared" si="129"/>
        <v>3.4012319999999997E-3</v>
      </c>
      <c r="K211" s="80">
        <v>3.4012319999999997E-3</v>
      </c>
      <c r="L211" s="80">
        <v>0</v>
      </c>
      <c r="M211" s="80">
        <v>0</v>
      </c>
      <c r="N211" s="80">
        <v>0</v>
      </c>
      <c r="O211" s="80">
        <f t="shared" si="144"/>
        <v>0.32948860800000002</v>
      </c>
      <c r="P211" s="80">
        <v>0</v>
      </c>
      <c r="Q211" s="80">
        <v>0.141626484</v>
      </c>
      <c r="R211" s="80">
        <v>0.18786212399999999</v>
      </c>
      <c r="S211" s="80">
        <v>0</v>
      </c>
      <c r="T211" s="37" t="s">
        <v>97</v>
      </c>
      <c r="U211" s="37" t="s">
        <v>97</v>
      </c>
      <c r="V211" s="37" t="s">
        <v>97</v>
      </c>
      <c r="W211" s="37" t="s">
        <v>97</v>
      </c>
      <c r="X211" s="37" t="s">
        <v>97</v>
      </c>
      <c r="Y211" s="37" t="s">
        <v>97</v>
      </c>
      <c r="Z211" s="37" t="s">
        <v>97</v>
      </c>
      <c r="AA211" s="37" t="s">
        <v>97</v>
      </c>
      <c r="AB211" s="37" t="s">
        <v>97</v>
      </c>
      <c r="AC211" s="37" t="s">
        <v>97</v>
      </c>
      <c r="AD211" s="80">
        <v>0.20575200000000002</v>
      </c>
      <c r="AE211" s="80">
        <f t="shared" si="128"/>
        <v>0.29263820000000001</v>
      </c>
      <c r="AF211" s="80">
        <f t="shared" si="132"/>
        <v>1.8064360000000002E-2</v>
      </c>
      <c r="AG211" s="80">
        <f t="shared" si="133"/>
        <v>0.11802207000000001</v>
      </c>
      <c r="AH211" s="80">
        <f t="shared" si="134"/>
        <v>0.15655177000000001</v>
      </c>
      <c r="AI211" s="80">
        <f t="shared" si="135"/>
        <v>0</v>
      </c>
      <c r="AJ211" s="80">
        <f t="shared" si="130"/>
        <v>0</v>
      </c>
      <c r="AK211" s="80">
        <v>0</v>
      </c>
      <c r="AL211" s="80">
        <v>0</v>
      </c>
      <c r="AM211" s="80">
        <v>0</v>
      </c>
      <c r="AN211" s="80">
        <v>0</v>
      </c>
      <c r="AO211" s="37">
        <f t="shared" si="143"/>
        <v>0.29263820000000001</v>
      </c>
      <c r="AP211" s="37">
        <v>1.8064360000000002E-2</v>
      </c>
      <c r="AQ211" s="37">
        <v>0.11802207000000001</v>
      </c>
      <c r="AR211" s="37">
        <v>0.15655177000000001</v>
      </c>
      <c r="AS211" s="37">
        <v>0</v>
      </c>
      <c r="AT211" s="37" t="s">
        <v>97</v>
      </c>
      <c r="AU211" s="37" t="s">
        <v>97</v>
      </c>
      <c r="AV211" s="37" t="s">
        <v>97</v>
      </c>
      <c r="AW211" s="37" t="s">
        <v>97</v>
      </c>
      <c r="AX211" s="37" t="s">
        <v>97</v>
      </c>
      <c r="AY211" s="37" t="s">
        <v>97</v>
      </c>
      <c r="AZ211" s="37" t="s">
        <v>97</v>
      </c>
      <c r="BA211" s="37" t="s">
        <v>97</v>
      </c>
      <c r="BB211" s="37" t="s">
        <v>97</v>
      </c>
      <c r="BC211" s="37" t="s">
        <v>97</v>
      </c>
    </row>
    <row r="212" spans="1:55" ht="36.75" customHeight="1" x14ac:dyDescent="0.25">
      <c r="A212" s="64" t="s">
        <v>239</v>
      </c>
      <c r="B212" s="31" t="s">
        <v>265</v>
      </c>
      <c r="C212" s="32" t="s">
        <v>266</v>
      </c>
      <c r="D212" s="79">
        <v>0.251535756</v>
      </c>
      <c r="E212" s="80">
        <f t="shared" si="123"/>
        <v>0.14839351200000001</v>
      </c>
      <c r="F212" s="80">
        <f t="shared" si="124"/>
        <v>0</v>
      </c>
      <c r="G212" s="80">
        <f t="shared" si="125"/>
        <v>5.1157919999999996E-2</v>
      </c>
      <c r="H212" s="80">
        <f t="shared" si="126"/>
        <v>9.7235591999999996E-2</v>
      </c>
      <c r="I212" s="80">
        <f t="shared" si="127"/>
        <v>0</v>
      </c>
      <c r="J212" s="80">
        <f t="shared" si="129"/>
        <v>0</v>
      </c>
      <c r="K212" s="80">
        <v>0</v>
      </c>
      <c r="L212" s="80">
        <v>0</v>
      </c>
      <c r="M212" s="80">
        <v>0</v>
      </c>
      <c r="N212" s="80">
        <v>0</v>
      </c>
      <c r="O212" s="80">
        <f t="shared" si="144"/>
        <v>0.14839351200000001</v>
      </c>
      <c r="P212" s="80">
        <v>0</v>
      </c>
      <c r="Q212" s="80">
        <v>5.1157919999999996E-2</v>
      </c>
      <c r="R212" s="80">
        <v>9.7235591999999996E-2</v>
      </c>
      <c r="S212" s="80">
        <v>0</v>
      </c>
      <c r="T212" s="37" t="s">
        <v>97</v>
      </c>
      <c r="U212" s="37" t="s">
        <v>97</v>
      </c>
      <c r="V212" s="37" t="s">
        <v>97</v>
      </c>
      <c r="W212" s="37" t="s">
        <v>97</v>
      </c>
      <c r="X212" s="37" t="s">
        <v>97</v>
      </c>
      <c r="Y212" s="37" t="s">
        <v>97</v>
      </c>
      <c r="Z212" s="37" t="s">
        <v>97</v>
      </c>
      <c r="AA212" s="37" t="s">
        <v>97</v>
      </c>
      <c r="AB212" s="37" t="s">
        <v>97</v>
      </c>
      <c r="AC212" s="37" t="s">
        <v>97</v>
      </c>
      <c r="AD212" s="80">
        <v>0.20961313000000001</v>
      </c>
      <c r="AE212" s="80">
        <f t="shared" si="128"/>
        <v>0.14644272</v>
      </c>
      <c r="AF212" s="80">
        <f t="shared" si="132"/>
        <v>2.278146E-2</v>
      </c>
      <c r="AG212" s="80">
        <f t="shared" si="133"/>
        <v>4.2631599999999999E-2</v>
      </c>
      <c r="AH212" s="80">
        <f t="shared" si="134"/>
        <v>8.1029660000000003E-2</v>
      </c>
      <c r="AI212" s="80">
        <f t="shared" si="135"/>
        <v>0</v>
      </c>
      <c r="AJ212" s="80">
        <f t="shared" si="130"/>
        <v>0</v>
      </c>
      <c r="AK212" s="80">
        <v>0</v>
      </c>
      <c r="AL212" s="80">
        <v>0</v>
      </c>
      <c r="AM212" s="80">
        <v>0</v>
      </c>
      <c r="AN212" s="80">
        <v>0</v>
      </c>
      <c r="AO212" s="37">
        <f t="shared" si="143"/>
        <v>0.14644272</v>
      </c>
      <c r="AP212" s="37">
        <v>2.278146E-2</v>
      </c>
      <c r="AQ212" s="37">
        <v>4.2631599999999999E-2</v>
      </c>
      <c r="AR212" s="37">
        <v>8.1029660000000003E-2</v>
      </c>
      <c r="AS212" s="37">
        <v>0</v>
      </c>
      <c r="AT212" s="37" t="s">
        <v>97</v>
      </c>
      <c r="AU212" s="37" t="s">
        <v>97</v>
      </c>
      <c r="AV212" s="37" t="s">
        <v>97</v>
      </c>
      <c r="AW212" s="37" t="s">
        <v>97</v>
      </c>
      <c r="AX212" s="37" t="s">
        <v>97</v>
      </c>
      <c r="AY212" s="37" t="s">
        <v>97</v>
      </c>
      <c r="AZ212" s="37" t="s">
        <v>97</v>
      </c>
      <c r="BA212" s="37" t="s">
        <v>97</v>
      </c>
      <c r="BB212" s="37" t="s">
        <v>97</v>
      </c>
      <c r="BC212" s="37" t="s">
        <v>97</v>
      </c>
    </row>
    <row r="213" spans="1:55" ht="36.75" customHeight="1" x14ac:dyDescent="0.25">
      <c r="A213" s="66" t="s">
        <v>239</v>
      </c>
      <c r="B213" s="26" t="s">
        <v>461</v>
      </c>
      <c r="C213" s="41" t="s">
        <v>462</v>
      </c>
      <c r="D213" s="79">
        <v>0</v>
      </c>
      <c r="E213" s="80">
        <f t="shared" si="123"/>
        <v>0</v>
      </c>
      <c r="F213" s="80">
        <f t="shared" si="124"/>
        <v>0</v>
      </c>
      <c r="G213" s="80">
        <f t="shared" si="125"/>
        <v>0</v>
      </c>
      <c r="H213" s="80">
        <f t="shared" si="126"/>
        <v>0</v>
      </c>
      <c r="I213" s="80">
        <f t="shared" si="127"/>
        <v>0</v>
      </c>
      <c r="J213" s="80">
        <f t="shared" si="129"/>
        <v>0</v>
      </c>
      <c r="K213" s="80">
        <v>0</v>
      </c>
      <c r="L213" s="80">
        <v>0</v>
      </c>
      <c r="M213" s="80">
        <v>0</v>
      </c>
      <c r="N213" s="80">
        <v>0</v>
      </c>
      <c r="O213" s="80">
        <f t="shared" si="144"/>
        <v>0</v>
      </c>
      <c r="P213" s="80">
        <v>0</v>
      </c>
      <c r="Q213" s="80">
        <v>0</v>
      </c>
      <c r="R213" s="80">
        <v>0</v>
      </c>
      <c r="S213" s="80">
        <v>0</v>
      </c>
      <c r="T213" s="37" t="s">
        <v>97</v>
      </c>
      <c r="U213" s="37" t="s">
        <v>97</v>
      </c>
      <c r="V213" s="37" t="s">
        <v>97</v>
      </c>
      <c r="W213" s="37" t="s">
        <v>97</v>
      </c>
      <c r="X213" s="37" t="s">
        <v>97</v>
      </c>
      <c r="Y213" s="37" t="s">
        <v>97</v>
      </c>
      <c r="Z213" s="37" t="s">
        <v>97</v>
      </c>
      <c r="AA213" s="37" t="s">
        <v>97</v>
      </c>
      <c r="AB213" s="37" t="s">
        <v>97</v>
      </c>
      <c r="AC213" s="37" t="s">
        <v>97</v>
      </c>
      <c r="AD213" s="80">
        <v>0</v>
      </c>
      <c r="AE213" s="80">
        <f t="shared" si="128"/>
        <v>0.73788493000000011</v>
      </c>
      <c r="AF213" s="80">
        <f t="shared" si="132"/>
        <v>0</v>
      </c>
      <c r="AG213" s="80">
        <f t="shared" si="133"/>
        <v>0.73788493000000011</v>
      </c>
      <c r="AH213" s="80">
        <f t="shared" si="134"/>
        <v>0</v>
      </c>
      <c r="AI213" s="80">
        <f t="shared" si="135"/>
        <v>0</v>
      </c>
      <c r="AJ213" s="80">
        <f t="shared" si="130"/>
        <v>0.73788493000000011</v>
      </c>
      <c r="AK213" s="80">
        <v>0</v>
      </c>
      <c r="AL213" s="80">
        <v>0.73788493000000011</v>
      </c>
      <c r="AM213" s="80">
        <v>0</v>
      </c>
      <c r="AN213" s="80">
        <v>0</v>
      </c>
      <c r="AO213" s="37">
        <f t="shared" si="143"/>
        <v>0</v>
      </c>
      <c r="AP213" s="37">
        <v>0</v>
      </c>
      <c r="AQ213" s="37">
        <v>0</v>
      </c>
      <c r="AR213" s="37">
        <v>0</v>
      </c>
      <c r="AS213" s="37">
        <v>0</v>
      </c>
      <c r="AT213" s="37" t="s">
        <v>97</v>
      </c>
      <c r="AU213" s="37" t="s">
        <v>97</v>
      </c>
      <c r="AV213" s="37" t="s">
        <v>97</v>
      </c>
      <c r="AW213" s="37" t="s">
        <v>97</v>
      </c>
      <c r="AX213" s="37" t="s">
        <v>97</v>
      </c>
      <c r="AY213" s="37" t="s">
        <v>97</v>
      </c>
      <c r="AZ213" s="37" t="s">
        <v>97</v>
      </c>
      <c r="BA213" s="37" t="s">
        <v>97</v>
      </c>
      <c r="BB213" s="37" t="s">
        <v>97</v>
      </c>
      <c r="BC213" s="37" t="s">
        <v>97</v>
      </c>
    </row>
    <row r="214" spans="1:55" ht="36" customHeight="1" x14ac:dyDescent="0.25">
      <c r="A214" s="65" t="s">
        <v>239</v>
      </c>
      <c r="B214" s="26" t="s">
        <v>463</v>
      </c>
      <c r="C214" s="38" t="s">
        <v>267</v>
      </c>
      <c r="D214" s="79">
        <v>0</v>
      </c>
      <c r="E214" s="80">
        <f t="shared" si="123"/>
        <v>0.11947021199999999</v>
      </c>
      <c r="F214" s="80">
        <f t="shared" si="124"/>
        <v>0</v>
      </c>
      <c r="G214" s="80">
        <f t="shared" si="125"/>
        <v>7.1719476000000004E-2</v>
      </c>
      <c r="H214" s="80">
        <f t="shared" si="126"/>
        <v>4.7750735999999995E-2</v>
      </c>
      <c r="I214" s="80">
        <f t="shared" si="127"/>
        <v>0</v>
      </c>
      <c r="J214" s="80">
        <f t="shared" si="129"/>
        <v>0.11947021199999999</v>
      </c>
      <c r="K214" s="80">
        <v>0</v>
      </c>
      <c r="L214" s="80">
        <v>7.1719476000000004E-2</v>
      </c>
      <c r="M214" s="80">
        <v>4.7750735999999995E-2</v>
      </c>
      <c r="N214" s="80">
        <v>0</v>
      </c>
      <c r="O214" s="80">
        <f t="shared" si="144"/>
        <v>0</v>
      </c>
      <c r="P214" s="80">
        <v>0</v>
      </c>
      <c r="Q214" s="80">
        <v>0</v>
      </c>
      <c r="R214" s="80">
        <v>0</v>
      </c>
      <c r="S214" s="80">
        <v>0</v>
      </c>
      <c r="T214" s="37" t="s">
        <v>97</v>
      </c>
      <c r="U214" s="37" t="s">
        <v>97</v>
      </c>
      <c r="V214" s="37" t="s">
        <v>97</v>
      </c>
      <c r="W214" s="37" t="s">
        <v>97</v>
      </c>
      <c r="X214" s="37" t="s">
        <v>97</v>
      </c>
      <c r="Y214" s="37" t="s">
        <v>97</v>
      </c>
      <c r="Z214" s="37" t="s">
        <v>97</v>
      </c>
      <c r="AA214" s="37" t="s">
        <v>97</v>
      </c>
      <c r="AB214" s="37" t="s">
        <v>97</v>
      </c>
      <c r="AC214" s="37" t="s">
        <v>97</v>
      </c>
      <c r="AD214" s="80">
        <v>0</v>
      </c>
      <c r="AE214" s="80">
        <f t="shared" si="128"/>
        <v>9.9558510000000003E-2</v>
      </c>
      <c r="AF214" s="80">
        <f t="shared" si="132"/>
        <v>0</v>
      </c>
      <c r="AG214" s="80">
        <f t="shared" si="133"/>
        <v>5.9766230000000004E-2</v>
      </c>
      <c r="AH214" s="80">
        <f t="shared" si="134"/>
        <v>3.9792279999999999E-2</v>
      </c>
      <c r="AI214" s="80">
        <f t="shared" si="135"/>
        <v>0</v>
      </c>
      <c r="AJ214" s="80">
        <f t="shared" si="130"/>
        <v>9.9558510000000003E-2</v>
      </c>
      <c r="AK214" s="80">
        <v>0</v>
      </c>
      <c r="AL214" s="80">
        <v>5.9766230000000004E-2</v>
      </c>
      <c r="AM214" s="80">
        <v>3.9792279999999999E-2</v>
      </c>
      <c r="AN214" s="80">
        <v>0</v>
      </c>
      <c r="AO214" s="37">
        <f t="shared" si="143"/>
        <v>0</v>
      </c>
      <c r="AP214" s="37">
        <v>0</v>
      </c>
      <c r="AQ214" s="37">
        <v>0</v>
      </c>
      <c r="AR214" s="37">
        <v>0</v>
      </c>
      <c r="AS214" s="37">
        <v>0</v>
      </c>
      <c r="AT214" s="37" t="s">
        <v>97</v>
      </c>
      <c r="AU214" s="37" t="s">
        <v>97</v>
      </c>
      <c r="AV214" s="37" t="s">
        <v>97</v>
      </c>
      <c r="AW214" s="37" t="s">
        <v>97</v>
      </c>
      <c r="AX214" s="37" t="s">
        <v>97</v>
      </c>
      <c r="AY214" s="37" t="s">
        <v>97</v>
      </c>
      <c r="AZ214" s="37" t="s">
        <v>97</v>
      </c>
      <c r="BA214" s="37" t="s">
        <v>97</v>
      </c>
      <c r="BB214" s="37" t="s">
        <v>97</v>
      </c>
      <c r="BC214" s="37" t="s">
        <v>97</v>
      </c>
    </row>
    <row r="215" spans="1:55" ht="31.5" customHeight="1" x14ac:dyDescent="0.25">
      <c r="A215" s="97" t="s">
        <v>239</v>
      </c>
      <c r="B215" s="26" t="s">
        <v>563</v>
      </c>
      <c r="C215" s="38" t="s">
        <v>564</v>
      </c>
      <c r="D215" s="79">
        <v>0</v>
      </c>
      <c r="E215" s="80">
        <f t="shared" si="123"/>
        <v>4.5009132E-2</v>
      </c>
      <c r="F215" s="80">
        <f t="shared" si="124"/>
        <v>0</v>
      </c>
      <c r="G215" s="80">
        <f t="shared" si="125"/>
        <v>2.1364812E-2</v>
      </c>
      <c r="H215" s="80">
        <f t="shared" si="126"/>
        <v>2.364432E-2</v>
      </c>
      <c r="I215" s="80">
        <f t="shared" si="127"/>
        <v>0</v>
      </c>
      <c r="J215" s="80">
        <f>K215+L215+M215+N215</f>
        <v>0</v>
      </c>
      <c r="K215" s="80">
        <v>0</v>
      </c>
      <c r="L215" s="80">
        <v>0</v>
      </c>
      <c r="M215" s="80">
        <v>0</v>
      </c>
      <c r="N215" s="80">
        <v>0</v>
      </c>
      <c r="O215" s="80">
        <f t="shared" si="144"/>
        <v>4.5009132E-2</v>
      </c>
      <c r="P215" s="80">
        <v>0</v>
      </c>
      <c r="Q215" s="80">
        <v>2.1364812E-2</v>
      </c>
      <c r="R215" s="80">
        <v>2.364432E-2</v>
      </c>
      <c r="S215" s="80">
        <v>0</v>
      </c>
      <c r="T215" s="37" t="s">
        <v>97</v>
      </c>
      <c r="U215" s="37" t="s">
        <v>97</v>
      </c>
      <c r="V215" s="37" t="s">
        <v>97</v>
      </c>
      <c r="W215" s="37" t="s">
        <v>97</v>
      </c>
      <c r="X215" s="37" t="s">
        <v>97</v>
      </c>
      <c r="Y215" s="37" t="s">
        <v>97</v>
      </c>
      <c r="Z215" s="37" t="s">
        <v>97</v>
      </c>
      <c r="AA215" s="37" t="s">
        <v>97</v>
      </c>
      <c r="AB215" s="37" t="s">
        <v>97</v>
      </c>
      <c r="AC215" s="37" t="s">
        <v>97</v>
      </c>
      <c r="AD215" s="80">
        <v>0</v>
      </c>
      <c r="AE215" s="80">
        <f t="shared" si="128"/>
        <v>3.7507610000000004E-2</v>
      </c>
      <c r="AF215" s="80">
        <f t="shared" si="132"/>
        <v>0</v>
      </c>
      <c r="AG215" s="80">
        <f t="shared" si="133"/>
        <v>1.7804010000000002E-2</v>
      </c>
      <c r="AH215" s="80">
        <f t="shared" si="134"/>
        <v>1.9703600000000002E-2</v>
      </c>
      <c r="AI215" s="80">
        <f t="shared" si="135"/>
        <v>0</v>
      </c>
      <c r="AJ215" s="80">
        <f t="shared" si="130"/>
        <v>0</v>
      </c>
      <c r="AK215" s="80">
        <v>0</v>
      </c>
      <c r="AL215" s="80">
        <v>0</v>
      </c>
      <c r="AM215" s="80">
        <v>0</v>
      </c>
      <c r="AN215" s="80">
        <v>0</v>
      </c>
      <c r="AO215" s="37">
        <f t="shared" si="143"/>
        <v>3.7507610000000004E-2</v>
      </c>
      <c r="AP215" s="37">
        <v>0</v>
      </c>
      <c r="AQ215" s="37">
        <v>1.7804010000000002E-2</v>
      </c>
      <c r="AR215" s="37">
        <v>1.9703600000000002E-2</v>
      </c>
      <c r="AS215" s="37">
        <v>0</v>
      </c>
      <c r="AT215" s="37" t="s">
        <v>97</v>
      </c>
      <c r="AU215" s="37" t="s">
        <v>97</v>
      </c>
      <c r="AV215" s="37" t="s">
        <v>97</v>
      </c>
      <c r="AW215" s="37" t="s">
        <v>97</v>
      </c>
      <c r="AX215" s="37" t="s">
        <v>97</v>
      </c>
      <c r="AY215" s="37" t="s">
        <v>97</v>
      </c>
      <c r="AZ215" s="37" t="s">
        <v>97</v>
      </c>
      <c r="BA215" s="37" t="s">
        <v>97</v>
      </c>
      <c r="BB215" s="37" t="s">
        <v>97</v>
      </c>
      <c r="BC215" s="37" t="s">
        <v>97</v>
      </c>
    </row>
    <row r="216" spans="1:55" ht="31.5" customHeight="1" x14ac:dyDescent="0.25">
      <c r="A216" s="97" t="s">
        <v>239</v>
      </c>
      <c r="B216" s="26" t="s">
        <v>392</v>
      </c>
      <c r="C216" s="38" t="s">
        <v>565</v>
      </c>
      <c r="D216" s="79">
        <v>0</v>
      </c>
      <c r="E216" s="80">
        <f t="shared" si="123"/>
        <v>0</v>
      </c>
      <c r="F216" s="80">
        <f t="shared" si="124"/>
        <v>0</v>
      </c>
      <c r="G216" s="80">
        <f t="shared" si="125"/>
        <v>0</v>
      </c>
      <c r="H216" s="80">
        <f t="shared" si="126"/>
        <v>0</v>
      </c>
      <c r="I216" s="80">
        <f t="shared" si="127"/>
        <v>0</v>
      </c>
      <c r="J216" s="80">
        <f t="shared" ref="J216:J232" si="145">K216+L216+M216+N216</f>
        <v>0</v>
      </c>
      <c r="K216" s="80">
        <v>0</v>
      </c>
      <c r="L216" s="80">
        <v>0</v>
      </c>
      <c r="M216" s="80">
        <v>0</v>
      </c>
      <c r="N216" s="80">
        <v>0</v>
      </c>
      <c r="O216" s="80">
        <f t="shared" si="144"/>
        <v>0</v>
      </c>
      <c r="P216" s="80">
        <v>0</v>
      </c>
      <c r="Q216" s="80">
        <v>0</v>
      </c>
      <c r="R216" s="80">
        <v>0</v>
      </c>
      <c r="S216" s="80">
        <v>0</v>
      </c>
      <c r="T216" s="37" t="s">
        <v>97</v>
      </c>
      <c r="U216" s="37" t="s">
        <v>97</v>
      </c>
      <c r="V216" s="37" t="s">
        <v>97</v>
      </c>
      <c r="W216" s="37" t="s">
        <v>97</v>
      </c>
      <c r="X216" s="37" t="s">
        <v>97</v>
      </c>
      <c r="Y216" s="37" t="s">
        <v>97</v>
      </c>
      <c r="Z216" s="37" t="s">
        <v>97</v>
      </c>
      <c r="AA216" s="37" t="s">
        <v>97</v>
      </c>
      <c r="AB216" s="37" t="s">
        <v>97</v>
      </c>
      <c r="AC216" s="37" t="s">
        <v>97</v>
      </c>
      <c r="AD216" s="80">
        <v>0</v>
      </c>
      <c r="AE216" s="80">
        <f t="shared" si="128"/>
        <v>0</v>
      </c>
      <c r="AF216" s="80">
        <f t="shared" si="132"/>
        <v>0</v>
      </c>
      <c r="AG216" s="80">
        <f t="shared" si="133"/>
        <v>0</v>
      </c>
      <c r="AH216" s="80">
        <f t="shared" si="134"/>
        <v>0</v>
      </c>
      <c r="AI216" s="80">
        <f t="shared" si="135"/>
        <v>0</v>
      </c>
      <c r="AJ216" s="80">
        <f t="shared" si="130"/>
        <v>0</v>
      </c>
      <c r="AK216" s="80">
        <v>0</v>
      </c>
      <c r="AL216" s="80">
        <v>0</v>
      </c>
      <c r="AM216" s="80">
        <v>0</v>
      </c>
      <c r="AN216" s="80">
        <v>0</v>
      </c>
      <c r="AO216" s="37">
        <f t="shared" si="143"/>
        <v>0</v>
      </c>
      <c r="AP216" s="37">
        <v>0</v>
      </c>
      <c r="AQ216" s="37">
        <v>0</v>
      </c>
      <c r="AR216" s="37">
        <v>0</v>
      </c>
      <c r="AS216" s="37">
        <v>0</v>
      </c>
      <c r="AT216" s="37" t="s">
        <v>97</v>
      </c>
      <c r="AU216" s="37" t="s">
        <v>97</v>
      </c>
      <c r="AV216" s="37" t="s">
        <v>97</v>
      </c>
      <c r="AW216" s="37" t="s">
        <v>97</v>
      </c>
      <c r="AX216" s="37" t="s">
        <v>97</v>
      </c>
      <c r="AY216" s="37" t="s">
        <v>97</v>
      </c>
      <c r="AZ216" s="37" t="s">
        <v>97</v>
      </c>
      <c r="BA216" s="37" t="s">
        <v>97</v>
      </c>
      <c r="BB216" s="37" t="s">
        <v>97</v>
      </c>
      <c r="BC216" s="37" t="s">
        <v>97</v>
      </c>
    </row>
    <row r="217" spans="1:55" ht="31.5" customHeight="1" x14ac:dyDescent="0.25">
      <c r="A217" s="97" t="s">
        <v>239</v>
      </c>
      <c r="B217" s="26" t="s">
        <v>393</v>
      </c>
      <c r="C217" s="38" t="s">
        <v>566</v>
      </c>
      <c r="D217" s="79">
        <v>0</v>
      </c>
      <c r="E217" s="80">
        <f t="shared" si="123"/>
        <v>0</v>
      </c>
      <c r="F217" s="80">
        <f t="shared" si="124"/>
        <v>0</v>
      </c>
      <c r="G217" s="80">
        <f t="shared" si="125"/>
        <v>0</v>
      </c>
      <c r="H217" s="80">
        <f t="shared" si="126"/>
        <v>0</v>
      </c>
      <c r="I217" s="80">
        <f t="shared" si="127"/>
        <v>0</v>
      </c>
      <c r="J217" s="80">
        <f t="shared" si="145"/>
        <v>0</v>
      </c>
      <c r="K217" s="80">
        <v>0</v>
      </c>
      <c r="L217" s="80">
        <v>0</v>
      </c>
      <c r="M217" s="80">
        <v>0</v>
      </c>
      <c r="N217" s="80">
        <v>0</v>
      </c>
      <c r="O217" s="80">
        <f t="shared" si="144"/>
        <v>0</v>
      </c>
      <c r="P217" s="80">
        <v>0</v>
      </c>
      <c r="Q217" s="80">
        <v>0</v>
      </c>
      <c r="R217" s="80">
        <v>0</v>
      </c>
      <c r="S217" s="80">
        <v>0</v>
      </c>
      <c r="T217" s="37" t="s">
        <v>97</v>
      </c>
      <c r="U217" s="37" t="s">
        <v>97</v>
      </c>
      <c r="V217" s="37" t="s">
        <v>97</v>
      </c>
      <c r="W217" s="37" t="s">
        <v>97</v>
      </c>
      <c r="X217" s="37" t="s">
        <v>97</v>
      </c>
      <c r="Y217" s="37" t="s">
        <v>97</v>
      </c>
      <c r="Z217" s="37" t="s">
        <v>97</v>
      </c>
      <c r="AA217" s="37" t="s">
        <v>97</v>
      </c>
      <c r="AB217" s="37" t="s">
        <v>97</v>
      </c>
      <c r="AC217" s="37" t="s">
        <v>97</v>
      </c>
      <c r="AD217" s="80">
        <v>0</v>
      </c>
      <c r="AE217" s="80">
        <f t="shared" si="128"/>
        <v>0</v>
      </c>
      <c r="AF217" s="80">
        <f t="shared" si="132"/>
        <v>0</v>
      </c>
      <c r="AG217" s="80">
        <f t="shared" si="133"/>
        <v>0</v>
      </c>
      <c r="AH217" s="80">
        <f t="shared" si="134"/>
        <v>0</v>
      </c>
      <c r="AI217" s="80">
        <f t="shared" si="135"/>
        <v>0</v>
      </c>
      <c r="AJ217" s="80">
        <f t="shared" si="130"/>
        <v>0</v>
      </c>
      <c r="AK217" s="80">
        <v>0</v>
      </c>
      <c r="AL217" s="80">
        <v>0</v>
      </c>
      <c r="AM217" s="80">
        <v>0</v>
      </c>
      <c r="AN217" s="80">
        <v>0</v>
      </c>
      <c r="AO217" s="37">
        <f t="shared" si="143"/>
        <v>0</v>
      </c>
      <c r="AP217" s="37">
        <v>0</v>
      </c>
      <c r="AQ217" s="37">
        <v>0</v>
      </c>
      <c r="AR217" s="37">
        <v>0</v>
      </c>
      <c r="AS217" s="37">
        <v>0</v>
      </c>
      <c r="AT217" s="37" t="s">
        <v>97</v>
      </c>
      <c r="AU217" s="37" t="s">
        <v>97</v>
      </c>
      <c r="AV217" s="37" t="s">
        <v>97</v>
      </c>
      <c r="AW217" s="37" t="s">
        <v>97</v>
      </c>
      <c r="AX217" s="37" t="s">
        <v>97</v>
      </c>
      <c r="AY217" s="37" t="s">
        <v>97</v>
      </c>
      <c r="AZ217" s="37" t="s">
        <v>97</v>
      </c>
      <c r="BA217" s="37" t="s">
        <v>97</v>
      </c>
      <c r="BB217" s="37" t="s">
        <v>97</v>
      </c>
      <c r="BC217" s="37" t="s">
        <v>97</v>
      </c>
    </row>
    <row r="218" spans="1:55" ht="31.5" customHeight="1" x14ac:dyDescent="0.25">
      <c r="A218" s="97" t="s">
        <v>239</v>
      </c>
      <c r="B218" s="26" t="s">
        <v>394</v>
      </c>
      <c r="C218" s="38" t="s">
        <v>567</v>
      </c>
      <c r="D218" s="79">
        <v>0</v>
      </c>
      <c r="E218" s="80">
        <f t="shared" si="123"/>
        <v>0</v>
      </c>
      <c r="F218" s="80">
        <f t="shared" si="124"/>
        <v>0</v>
      </c>
      <c r="G218" s="80">
        <f t="shared" si="125"/>
        <v>0</v>
      </c>
      <c r="H218" s="80">
        <f t="shared" si="126"/>
        <v>0</v>
      </c>
      <c r="I218" s="80">
        <f t="shared" si="127"/>
        <v>0</v>
      </c>
      <c r="J218" s="80">
        <f t="shared" si="145"/>
        <v>0</v>
      </c>
      <c r="K218" s="80">
        <v>0</v>
      </c>
      <c r="L218" s="80">
        <v>0</v>
      </c>
      <c r="M218" s="80">
        <v>0</v>
      </c>
      <c r="N218" s="80">
        <v>0</v>
      </c>
      <c r="O218" s="80">
        <f t="shared" si="144"/>
        <v>0</v>
      </c>
      <c r="P218" s="80">
        <v>0</v>
      </c>
      <c r="Q218" s="80">
        <v>0</v>
      </c>
      <c r="R218" s="80">
        <v>0</v>
      </c>
      <c r="S218" s="80">
        <v>0</v>
      </c>
      <c r="T218" s="37" t="s">
        <v>97</v>
      </c>
      <c r="U218" s="37" t="s">
        <v>97</v>
      </c>
      <c r="V218" s="37" t="s">
        <v>97</v>
      </c>
      <c r="W218" s="37" t="s">
        <v>97</v>
      </c>
      <c r="X218" s="37" t="s">
        <v>97</v>
      </c>
      <c r="Y218" s="37" t="s">
        <v>97</v>
      </c>
      <c r="Z218" s="37" t="s">
        <v>97</v>
      </c>
      <c r="AA218" s="37" t="s">
        <v>97</v>
      </c>
      <c r="AB218" s="37" t="s">
        <v>97</v>
      </c>
      <c r="AC218" s="37" t="s">
        <v>97</v>
      </c>
      <c r="AD218" s="80">
        <v>0</v>
      </c>
      <c r="AE218" s="80">
        <f t="shared" si="128"/>
        <v>0</v>
      </c>
      <c r="AF218" s="80">
        <f t="shared" si="132"/>
        <v>0</v>
      </c>
      <c r="AG218" s="80">
        <f t="shared" si="133"/>
        <v>0</v>
      </c>
      <c r="AH218" s="80">
        <f t="shared" si="134"/>
        <v>0</v>
      </c>
      <c r="AI218" s="80">
        <f t="shared" si="135"/>
        <v>0</v>
      </c>
      <c r="AJ218" s="80">
        <f t="shared" si="130"/>
        <v>0</v>
      </c>
      <c r="AK218" s="80">
        <v>0</v>
      </c>
      <c r="AL218" s="80">
        <v>0</v>
      </c>
      <c r="AM218" s="80">
        <v>0</v>
      </c>
      <c r="AN218" s="80">
        <v>0</v>
      </c>
      <c r="AO218" s="37">
        <f t="shared" si="143"/>
        <v>0</v>
      </c>
      <c r="AP218" s="37">
        <v>0</v>
      </c>
      <c r="AQ218" s="37">
        <v>0</v>
      </c>
      <c r="AR218" s="37">
        <v>0</v>
      </c>
      <c r="AS218" s="37">
        <v>0</v>
      </c>
      <c r="AT218" s="37" t="s">
        <v>97</v>
      </c>
      <c r="AU218" s="37" t="s">
        <v>97</v>
      </c>
      <c r="AV218" s="37" t="s">
        <v>97</v>
      </c>
      <c r="AW218" s="37" t="s">
        <v>97</v>
      </c>
      <c r="AX218" s="37" t="s">
        <v>97</v>
      </c>
      <c r="AY218" s="37" t="s">
        <v>97</v>
      </c>
      <c r="AZ218" s="37" t="s">
        <v>97</v>
      </c>
      <c r="BA218" s="37" t="s">
        <v>97</v>
      </c>
      <c r="BB218" s="37" t="s">
        <v>97</v>
      </c>
      <c r="BC218" s="37" t="s">
        <v>97</v>
      </c>
    </row>
    <row r="219" spans="1:55" ht="31.5" customHeight="1" x14ac:dyDescent="0.25">
      <c r="A219" s="97" t="s">
        <v>239</v>
      </c>
      <c r="B219" s="26" t="s">
        <v>396</v>
      </c>
      <c r="C219" s="38" t="s">
        <v>568</v>
      </c>
      <c r="D219" s="79">
        <v>0</v>
      </c>
      <c r="E219" s="80">
        <f t="shared" si="123"/>
        <v>0</v>
      </c>
      <c r="F219" s="80">
        <f t="shared" si="124"/>
        <v>0</v>
      </c>
      <c r="G219" s="80">
        <f t="shared" si="125"/>
        <v>0</v>
      </c>
      <c r="H219" s="80">
        <f t="shared" si="126"/>
        <v>0</v>
      </c>
      <c r="I219" s="80">
        <f t="shared" si="127"/>
        <v>0</v>
      </c>
      <c r="J219" s="80">
        <f t="shared" si="145"/>
        <v>0</v>
      </c>
      <c r="K219" s="80">
        <v>0</v>
      </c>
      <c r="L219" s="80">
        <v>0</v>
      </c>
      <c r="M219" s="80">
        <v>0</v>
      </c>
      <c r="N219" s="80">
        <v>0</v>
      </c>
      <c r="O219" s="80">
        <f t="shared" si="144"/>
        <v>0</v>
      </c>
      <c r="P219" s="80">
        <v>0</v>
      </c>
      <c r="Q219" s="80">
        <v>0</v>
      </c>
      <c r="R219" s="80">
        <v>0</v>
      </c>
      <c r="S219" s="80">
        <v>0</v>
      </c>
      <c r="T219" s="37" t="s">
        <v>97</v>
      </c>
      <c r="U219" s="37" t="s">
        <v>97</v>
      </c>
      <c r="V219" s="37" t="s">
        <v>97</v>
      </c>
      <c r="W219" s="37" t="s">
        <v>97</v>
      </c>
      <c r="X219" s="37" t="s">
        <v>97</v>
      </c>
      <c r="Y219" s="37" t="s">
        <v>97</v>
      </c>
      <c r="Z219" s="37" t="s">
        <v>97</v>
      </c>
      <c r="AA219" s="37" t="s">
        <v>97</v>
      </c>
      <c r="AB219" s="37" t="s">
        <v>97</v>
      </c>
      <c r="AC219" s="37" t="s">
        <v>97</v>
      </c>
      <c r="AD219" s="80">
        <v>0</v>
      </c>
      <c r="AE219" s="80">
        <f t="shared" si="128"/>
        <v>0</v>
      </c>
      <c r="AF219" s="80">
        <f t="shared" si="132"/>
        <v>0</v>
      </c>
      <c r="AG219" s="80">
        <f t="shared" si="133"/>
        <v>0</v>
      </c>
      <c r="AH219" s="80">
        <f t="shared" si="134"/>
        <v>0</v>
      </c>
      <c r="AI219" s="80">
        <f t="shared" si="135"/>
        <v>0</v>
      </c>
      <c r="AJ219" s="80">
        <f t="shared" si="130"/>
        <v>0</v>
      </c>
      <c r="AK219" s="80">
        <v>0</v>
      </c>
      <c r="AL219" s="80">
        <v>0</v>
      </c>
      <c r="AM219" s="80">
        <v>0</v>
      </c>
      <c r="AN219" s="80">
        <v>0</v>
      </c>
      <c r="AO219" s="37">
        <f t="shared" si="143"/>
        <v>0</v>
      </c>
      <c r="AP219" s="37">
        <v>0</v>
      </c>
      <c r="AQ219" s="37">
        <v>0</v>
      </c>
      <c r="AR219" s="37">
        <v>0</v>
      </c>
      <c r="AS219" s="37">
        <v>0</v>
      </c>
      <c r="AT219" s="37" t="s">
        <v>97</v>
      </c>
      <c r="AU219" s="37" t="s">
        <v>97</v>
      </c>
      <c r="AV219" s="37" t="s">
        <v>97</v>
      </c>
      <c r="AW219" s="37" t="s">
        <v>97</v>
      </c>
      <c r="AX219" s="37" t="s">
        <v>97</v>
      </c>
      <c r="AY219" s="37" t="s">
        <v>97</v>
      </c>
      <c r="AZ219" s="37" t="s">
        <v>97</v>
      </c>
      <c r="BA219" s="37" t="s">
        <v>97</v>
      </c>
      <c r="BB219" s="37" t="s">
        <v>97</v>
      </c>
      <c r="BC219" s="37" t="s">
        <v>97</v>
      </c>
    </row>
    <row r="220" spans="1:55" ht="31.5" customHeight="1" x14ac:dyDescent="0.25">
      <c r="A220" s="97" t="s">
        <v>239</v>
      </c>
      <c r="B220" s="26" t="s">
        <v>569</v>
      </c>
      <c r="C220" s="38" t="s">
        <v>570</v>
      </c>
      <c r="D220" s="79">
        <v>0</v>
      </c>
      <c r="E220" s="80">
        <f t="shared" si="123"/>
        <v>5.0383163999999994E-2</v>
      </c>
      <c r="F220" s="80">
        <f t="shared" si="124"/>
        <v>2.1178800000000001E-2</v>
      </c>
      <c r="G220" s="80">
        <f t="shared" si="125"/>
        <v>2.9204363999999997E-2</v>
      </c>
      <c r="H220" s="80">
        <f t="shared" si="126"/>
        <v>0</v>
      </c>
      <c r="I220" s="80">
        <f t="shared" si="127"/>
        <v>0</v>
      </c>
      <c r="J220" s="80">
        <f t="shared" si="145"/>
        <v>0</v>
      </c>
      <c r="K220" s="80">
        <v>0</v>
      </c>
      <c r="L220" s="80">
        <v>0</v>
      </c>
      <c r="M220" s="80">
        <v>0</v>
      </c>
      <c r="N220" s="80">
        <v>0</v>
      </c>
      <c r="O220" s="80">
        <f t="shared" si="144"/>
        <v>5.0383163999999994E-2</v>
      </c>
      <c r="P220" s="80">
        <v>2.1178800000000001E-2</v>
      </c>
      <c r="Q220" s="80">
        <v>2.9204363999999997E-2</v>
      </c>
      <c r="R220" s="80">
        <v>0</v>
      </c>
      <c r="S220" s="80">
        <v>0</v>
      </c>
      <c r="T220" s="37" t="s">
        <v>97</v>
      </c>
      <c r="U220" s="37" t="s">
        <v>97</v>
      </c>
      <c r="V220" s="37" t="s">
        <v>97</v>
      </c>
      <c r="W220" s="37" t="s">
        <v>97</v>
      </c>
      <c r="X220" s="37" t="s">
        <v>97</v>
      </c>
      <c r="Y220" s="37" t="s">
        <v>97</v>
      </c>
      <c r="Z220" s="37" t="s">
        <v>97</v>
      </c>
      <c r="AA220" s="37" t="s">
        <v>97</v>
      </c>
      <c r="AB220" s="37" t="s">
        <v>97</v>
      </c>
      <c r="AC220" s="37" t="s">
        <v>97</v>
      </c>
      <c r="AD220" s="80">
        <v>0</v>
      </c>
      <c r="AE220" s="80">
        <f t="shared" si="128"/>
        <v>0</v>
      </c>
      <c r="AF220" s="80">
        <f t="shared" si="132"/>
        <v>0</v>
      </c>
      <c r="AG220" s="80">
        <f t="shared" si="133"/>
        <v>0</v>
      </c>
      <c r="AH220" s="80">
        <f t="shared" si="134"/>
        <v>0</v>
      </c>
      <c r="AI220" s="80">
        <f t="shared" si="135"/>
        <v>0</v>
      </c>
      <c r="AJ220" s="80">
        <f t="shared" si="130"/>
        <v>0</v>
      </c>
      <c r="AK220" s="80">
        <v>0</v>
      </c>
      <c r="AL220" s="80">
        <v>0</v>
      </c>
      <c r="AM220" s="80">
        <v>0</v>
      </c>
      <c r="AN220" s="80">
        <v>0</v>
      </c>
      <c r="AO220" s="37">
        <f t="shared" si="143"/>
        <v>0</v>
      </c>
      <c r="AP220" s="37">
        <v>0</v>
      </c>
      <c r="AQ220" s="37">
        <v>0</v>
      </c>
      <c r="AR220" s="37">
        <v>0</v>
      </c>
      <c r="AS220" s="37">
        <v>0</v>
      </c>
      <c r="AT220" s="37" t="s">
        <v>97</v>
      </c>
      <c r="AU220" s="37" t="s">
        <v>97</v>
      </c>
      <c r="AV220" s="37" t="s">
        <v>97</v>
      </c>
      <c r="AW220" s="37" t="s">
        <v>97</v>
      </c>
      <c r="AX220" s="37" t="s">
        <v>97</v>
      </c>
      <c r="AY220" s="37" t="s">
        <v>97</v>
      </c>
      <c r="AZ220" s="37" t="s">
        <v>97</v>
      </c>
      <c r="BA220" s="37" t="s">
        <v>97</v>
      </c>
      <c r="BB220" s="37" t="s">
        <v>97</v>
      </c>
      <c r="BC220" s="37" t="s">
        <v>97</v>
      </c>
    </row>
    <row r="221" spans="1:55" ht="31.5" customHeight="1" x14ac:dyDescent="0.25">
      <c r="A221" s="97" t="s">
        <v>239</v>
      </c>
      <c r="B221" s="26" t="s">
        <v>571</v>
      </c>
      <c r="C221" s="38" t="s">
        <v>572</v>
      </c>
      <c r="D221" s="79">
        <v>0</v>
      </c>
      <c r="E221" s="80">
        <f t="shared" ref="E221:E284" si="146">J221+O221</f>
        <v>1.7464799999999999E-2</v>
      </c>
      <c r="F221" s="80">
        <f t="shared" ref="F221:F284" si="147">K221+P221</f>
        <v>1.7464799999999999E-2</v>
      </c>
      <c r="G221" s="80">
        <f t="shared" ref="G221:G284" si="148">L221+Q221</f>
        <v>0</v>
      </c>
      <c r="H221" s="80">
        <f t="shared" ref="H221:H284" si="149">M221+R221</f>
        <v>0</v>
      </c>
      <c r="I221" s="80">
        <f t="shared" ref="I221:I284" si="150">N221+S221</f>
        <v>0</v>
      </c>
      <c r="J221" s="80">
        <f t="shared" si="145"/>
        <v>0</v>
      </c>
      <c r="K221" s="80">
        <v>0</v>
      </c>
      <c r="L221" s="80">
        <v>0</v>
      </c>
      <c r="M221" s="80">
        <v>0</v>
      </c>
      <c r="N221" s="80">
        <v>0</v>
      </c>
      <c r="O221" s="80">
        <f t="shared" si="144"/>
        <v>1.7464799999999999E-2</v>
      </c>
      <c r="P221" s="80">
        <v>1.7464799999999999E-2</v>
      </c>
      <c r="Q221" s="80">
        <v>0</v>
      </c>
      <c r="R221" s="80">
        <v>0</v>
      </c>
      <c r="S221" s="80">
        <v>0</v>
      </c>
      <c r="T221" s="37" t="s">
        <v>97</v>
      </c>
      <c r="U221" s="37" t="s">
        <v>97</v>
      </c>
      <c r="V221" s="37" t="s">
        <v>97</v>
      </c>
      <c r="W221" s="37" t="s">
        <v>97</v>
      </c>
      <c r="X221" s="37" t="s">
        <v>97</v>
      </c>
      <c r="Y221" s="37" t="s">
        <v>97</v>
      </c>
      <c r="Z221" s="37" t="s">
        <v>97</v>
      </c>
      <c r="AA221" s="37" t="s">
        <v>97</v>
      </c>
      <c r="AB221" s="37" t="s">
        <v>97</v>
      </c>
      <c r="AC221" s="37" t="s">
        <v>97</v>
      </c>
      <c r="AD221" s="80">
        <v>0</v>
      </c>
      <c r="AE221" s="80">
        <f t="shared" ref="AE221:AE284" si="151">AJ221+AO221</f>
        <v>0</v>
      </c>
      <c r="AF221" s="80">
        <f t="shared" si="132"/>
        <v>0</v>
      </c>
      <c r="AG221" s="80">
        <f t="shared" si="133"/>
        <v>0</v>
      </c>
      <c r="AH221" s="80">
        <f t="shared" si="134"/>
        <v>0</v>
      </c>
      <c r="AI221" s="80">
        <f t="shared" si="135"/>
        <v>0</v>
      </c>
      <c r="AJ221" s="80">
        <f t="shared" si="130"/>
        <v>0</v>
      </c>
      <c r="AK221" s="80">
        <v>0</v>
      </c>
      <c r="AL221" s="80">
        <v>0</v>
      </c>
      <c r="AM221" s="80">
        <v>0</v>
      </c>
      <c r="AN221" s="80">
        <v>0</v>
      </c>
      <c r="AO221" s="37">
        <f t="shared" si="143"/>
        <v>0</v>
      </c>
      <c r="AP221" s="37">
        <v>0</v>
      </c>
      <c r="AQ221" s="37">
        <v>0</v>
      </c>
      <c r="AR221" s="37">
        <v>0</v>
      </c>
      <c r="AS221" s="37">
        <v>0</v>
      </c>
      <c r="AT221" s="37" t="s">
        <v>97</v>
      </c>
      <c r="AU221" s="37" t="s">
        <v>97</v>
      </c>
      <c r="AV221" s="37" t="s">
        <v>97</v>
      </c>
      <c r="AW221" s="37" t="s">
        <v>97</v>
      </c>
      <c r="AX221" s="37" t="s">
        <v>97</v>
      </c>
      <c r="AY221" s="37" t="s">
        <v>97</v>
      </c>
      <c r="AZ221" s="37" t="s">
        <v>97</v>
      </c>
      <c r="BA221" s="37" t="s">
        <v>97</v>
      </c>
      <c r="BB221" s="37" t="s">
        <v>97</v>
      </c>
      <c r="BC221" s="37" t="s">
        <v>97</v>
      </c>
    </row>
    <row r="222" spans="1:55" ht="31.5" customHeight="1" x14ac:dyDescent="0.25">
      <c r="A222" s="97" t="s">
        <v>239</v>
      </c>
      <c r="B222" s="26" t="s">
        <v>573</v>
      </c>
      <c r="C222" s="38" t="s">
        <v>574</v>
      </c>
      <c r="D222" s="79">
        <v>0</v>
      </c>
      <c r="E222" s="80">
        <f t="shared" si="146"/>
        <v>5.5109340000000007E-2</v>
      </c>
      <c r="F222" s="80">
        <f t="shared" si="147"/>
        <v>0</v>
      </c>
      <c r="G222" s="80">
        <f t="shared" si="148"/>
        <v>3.0829740000000001E-2</v>
      </c>
      <c r="H222" s="80">
        <f t="shared" si="149"/>
        <v>2.4279600000000002E-2</v>
      </c>
      <c r="I222" s="80">
        <f t="shared" si="150"/>
        <v>0</v>
      </c>
      <c r="J222" s="80">
        <f t="shared" si="145"/>
        <v>0</v>
      </c>
      <c r="K222" s="80">
        <v>0</v>
      </c>
      <c r="L222" s="80">
        <v>0</v>
      </c>
      <c r="M222" s="80">
        <v>0</v>
      </c>
      <c r="N222" s="80">
        <v>0</v>
      </c>
      <c r="O222" s="80">
        <f t="shared" si="144"/>
        <v>5.5109340000000007E-2</v>
      </c>
      <c r="P222" s="80">
        <v>0</v>
      </c>
      <c r="Q222" s="80">
        <v>3.0829740000000001E-2</v>
      </c>
      <c r="R222" s="80">
        <v>2.4279600000000002E-2</v>
      </c>
      <c r="S222" s="80">
        <v>0</v>
      </c>
      <c r="T222" s="37" t="s">
        <v>97</v>
      </c>
      <c r="U222" s="37" t="s">
        <v>97</v>
      </c>
      <c r="V222" s="37" t="s">
        <v>97</v>
      </c>
      <c r="W222" s="37" t="s">
        <v>97</v>
      </c>
      <c r="X222" s="37" t="s">
        <v>97</v>
      </c>
      <c r="Y222" s="37" t="s">
        <v>97</v>
      </c>
      <c r="Z222" s="37" t="s">
        <v>97</v>
      </c>
      <c r="AA222" s="37" t="s">
        <v>97</v>
      </c>
      <c r="AB222" s="37" t="s">
        <v>97</v>
      </c>
      <c r="AC222" s="37" t="s">
        <v>97</v>
      </c>
      <c r="AD222" s="80">
        <v>0</v>
      </c>
      <c r="AE222" s="80">
        <f t="shared" si="151"/>
        <v>4.5924450000000006E-2</v>
      </c>
      <c r="AF222" s="80">
        <f t="shared" si="132"/>
        <v>0</v>
      </c>
      <c r="AG222" s="80">
        <f t="shared" si="133"/>
        <v>2.5691450000000001E-2</v>
      </c>
      <c r="AH222" s="80">
        <f t="shared" si="134"/>
        <v>2.0233000000000001E-2</v>
      </c>
      <c r="AI222" s="80">
        <f t="shared" si="135"/>
        <v>0</v>
      </c>
      <c r="AJ222" s="80">
        <f t="shared" si="130"/>
        <v>0</v>
      </c>
      <c r="AK222" s="80">
        <v>0</v>
      </c>
      <c r="AL222" s="80">
        <v>0</v>
      </c>
      <c r="AM222" s="80">
        <v>0</v>
      </c>
      <c r="AN222" s="80">
        <v>0</v>
      </c>
      <c r="AO222" s="37">
        <f t="shared" si="143"/>
        <v>4.5924450000000006E-2</v>
      </c>
      <c r="AP222" s="37">
        <v>0</v>
      </c>
      <c r="AQ222" s="37">
        <v>2.5691450000000001E-2</v>
      </c>
      <c r="AR222" s="37">
        <v>2.0233000000000001E-2</v>
      </c>
      <c r="AS222" s="37">
        <v>0</v>
      </c>
      <c r="AT222" s="37" t="s">
        <v>97</v>
      </c>
      <c r="AU222" s="37" t="s">
        <v>97</v>
      </c>
      <c r="AV222" s="37" t="s">
        <v>97</v>
      </c>
      <c r="AW222" s="37" t="s">
        <v>97</v>
      </c>
      <c r="AX222" s="37" t="s">
        <v>97</v>
      </c>
      <c r="AY222" s="37" t="s">
        <v>97</v>
      </c>
      <c r="AZ222" s="37" t="s">
        <v>97</v>
      </c>
      <c r="BA222" s="37" t="s">
        <v>97</v>
      </c>
      <c r="BB222" s="37" t="s">
        <v>97</v>
      </c>
      <c r="BC222" s="37" t="s">
        <v>97</v>
      </c>
    </row>
    <row r="223" spans="1:55" ht="31.5" customHeight="1" x14ac:dyDescent="0.25">
      <c r="A223" s="97" t="s">
        <v>239</v>
      </c>
      <c r="B223" s="26" t="s">
        <v>575</v>
      </c>
      <c r="C223" s="38" t="s">
        <v>576</v>
      </c>
      <c r="D223" s="79">
        <v>0</v>
      </c>
      <c r="E223" s="80">
        <f t="shared" si="146"/>
        <v>4.4203691999999996E-2</v>
      </c>
      <c r="F223" s="80">
        <f t="shared" si="147"/>
        <v>0</v>
      </c>
      <c r="G223" s="80">
        <f t="shared" si="148"/>
        <v>1.157586E-2</v>
      </c>
      <c r="H223" s="80">
        <f t="shared" si="149"/>
        <v>3.2627831999999996E-2</v>
      </c>
      <c r="I223" s="80">
        <f t="shared" si="150"/>
        <v>0</v>
      </c>
      <c r="J223" s="80">
        <f t="shared" si="145"/>
        <v>0</v>
      </c>
      <c r="K223" s="80">
        <v>0</v>
      </c>
      <c r="L223" s="80">
        <v>0</v>
      </c>
      <c r="M223" s="80">
        <v>0</v>
      </c>
      <c r="N223" s="80">
        <v>0</v>
      </c>
      <c r="O223" s="80">
        <f t="shared" si="144"/>
        <v>4.4203691999999996E-2</v>
      </c>
      <c r="P223" s="80">
        <v>0</v>
      </c>
      <c r="Q223" s="80">
        <v>1.157586E-2</v>
      </c>
      <c r="R223" s="80">
        <v>3.2627831999999996E-2</v>
      </c>
      <c r="S223" s="80">
        <v>0</v>
      </c>
      <c r="T223" s="37" t="s">
        <v>97</v>
      </c>
      <c r="U223" s="37" t="s">
        <v>97</v>
      </c>
      <c r="V223" s="37" t="s">
        <v>97</v>
      </c>
      <c r="W223" s="37" t="s">
        <v>97</v>
      </c>
      <c r="X223" s="37" t="s">
        <v>97</v>
      </c>
      <c r="Y223" s="37" t="s">
        <v>97</v>
      </c>
      <c r="Z223" s="37" t="s">
        <v>97</v>
      </c>
      <c r="AA223" s="37" t="s">
        <v>97</v>
      </c>
      <c r="AB223" s="37" t="s">
        <v>97</v>
      </c>
      <c r="AC223" s="37" t="s">
        <v>97</v>
      </c>
      <c r="AD223" s="80">
        <v>0</v>
      </c>
      <c r="AE223" s="80">
        <f t="shared" si="151"/>
        <v>3.683641E-2</v>
      </c>
      <c r="AF223" s="80">
        <f t="shared" si="132"/>
        <v>0</v>
      </c>
      <c r="AG223" s="80">
        <f t="shared" si="133"/>
        <v>9.6465500000000003E-3</v>
      </c>
      <c r="AH223" s="80">
        <f t="shared" si="134"/>
        <v>2.7189859999999996E-2</v>
      </c>
      <c r="AI223" s="80">
        <f t="shared" si="135"/>
        <v>0</v>
      </c>
      <c r="AJ223" s="80">
        <f t="shared" si="130"/>
        <v>0</v>
      </c>
      <c r="AK223" s="80">
        <v>0</v>
      </c>
      <c r="AL223" s="80">
        <v>0</v>
      </c>
      <c r="AM223" s="80">
        <v>0</v>
      </c>
      <c r="AN223" s="80">
        <v>0</v>
      </c>
      <c r="AO223" s="37">
        <f t="shared" si="143"/>
        <v>3.683641E-2</v>
      </c>
      <c r="AP223" s="37">
        <v>0</v>
      </c>
      <c r="AQ223" s="37">
        <v>9.6465500000000003E-3</v>
      </c>
      <c r="AR223" s="37">
        <v>2.7189859999999996E-2</v>
      </c>
      <c r="AS223" s="37">
        <v>0</v>
      </c>
      <c r="AT223" s="37" t="s">
        <v>97</v>
      </c>
      <c r="AU223" s="37" t="s">
        <v>97</v>
      </c>
      <c r="AV223" s="37" t="s">
        <v>97</v>
      </c>
      <c r="AW223" s="37" t="s">
        <v>97</v>
      </c>
      <c r="AX223" s="37" t="s">
        <v>97</v>
      </c>
      <c r="AY223" s="37" t="s">
        <v>97</v>
      </c>
      <c r="AZ223" s="37" t="s">
        <v>97</v>
      </c>
      <c r="BA223" s="37" t="s">
        <v>97</v>
      </c>
      <c r="BB223" s="37" t="s">
        <v>97</v>
      </c>
      <c r="BC223" s="37" t="s">
        <v>97</v>
      </c>
    </row>
    <row r="224" spans="1:55" ht="31.5" customHeight="1" x14ac:dyDescent="0.25">
      <c r="A224" s="97" t="s">
        <v>239</v>
      </c>
      <c r="B224" s="26" t="s">
        <v>577</v>
      </c>
      <c r="C224" s="38" t="s">
        <v>578</v>
      </c>
      <c r="D224" s="79">
        <v>0</v>
      </c>
      <c r="E224" s="80">
        <f t="shared" si="146"/>
        <v>1.2638199720000001</v>
      </c>
      <c r="F224" s="80">
        <f t="shared" si="147"/>
        <v>0</v>
      </c>
      <c r="G224" s="80">
        <f t="shared" si="148"/>
        <v>0.17071968000000001</v>
      </c>
      <c r="H224" s="80">
        <f t="shared" si="149"/>
        <v>1.0931002920000001</v>
      </c>
      <c r="I224" s="80">
        <f t="shared" si="150"/>
        <v>0</v>
      </c>
      <c r="J224" s="80">
        <f t="shared" si="145"/>
        <v>0</v>
      </c>
      <c r="K224" s="80">
        <v>0</v>
      </c>
      <c r="L224" s="80">
        <v>0</v>
      </c>
      <c r="M224" s="80">
        <v>0</v>
      </c>
      <c r="N224" s="80">
        <v>0</v>
      </c>
      <c r="O224" s="80">
        <f t="shared" si="144"/>
        <v>1.2638199720000001</v>
      </c>
      <c r="P224" s="80">
        <v>0</v>
      </c>
      <c r="Q224" s="80">
        <v>0.17071968000000001</v>
      </c>
      <c r="R224" s="80">
        <v>1.0931002920000001</v>
      </c>
      <c r="S224" s="80">
        <v>0</v>
      </c>
      <c r="T224" s="37" t="s">
        <v>97</v>
      </c>
      <c r="U224" s="37" t="s">
        <v>97</v>
      </c>
      <c r="V224" s="37" t="s">
        <v>97</v>
      </c>
      <c r="W224" s="37" t="s">
        <v>97</v>
      </c>
      <c r="X224" s="37" t="s">
        <v>97</v>
      </c>
      <c r="Y224" s="37" t="s">
        <v>97</v>
      </c>
      <c r="Z224" s="37" t="s">
        <v>97</v>
      </c>
      <c r="AA224" s="37" t="s">
        <v>97</v>
      </c>
      <c r="AB224" s="37" t="s">
        <v>97</v>
      </c>
      <c r="AC224" s="37" t="s">
        <v>97</v>
      </c>
      <c r="AD224" s="80">
        <v>0</v>
      </c>
      <c r="AE224" s="80">
        <f t="shared" si="151"/>
        <v>1.0531833100000001</v>
      </c>
      <c r="AF224" s="80">
        <f t="shared" si="132"/>
        <v>0</v>
      </c>
      <c r="AG224" s="80">
        <f t="shared" si="133"/>
        <v>0.14226640000000002</v>
      </c>
      <c r="AH224" s="80">
        <f t="shared" si="134"/>
        <v>0.91091691000000019</v>
      </c>
      <c r="AI224" s="80">
        <f t="shared" si="135"/>
        <v>0</v>
      </c>
      <c r="AJ224" s="80">
        <f t="shared" si="130"/>
        <v>0</v>
      </c>
      <c r="AK224" s="80">
        <v>0</v>
      </c>
      <c r="AL224" s="80">
        <v>0</v>
      </c>
      <c r="AM224" s="80">
        <v>0</v>
      </c>
      <c r="AN224" s="80">
        <v>0</v>
      </c>
      <c r="AO224" s="37">
        <f t="shared" si="143"/>
        <v>1.0531833100000001</v>
      </c>
      <c r="AP224" s="37">
        <v>0</v>
      </c>
      <c r="AQ224" s="37">
        <v>0.14226640000000002</v>
      </c>
      <c r="AR224" s="37">
        <v>0.91091691000000019</v>
      </c>
      <c r="AS224" s="37">
        <v>0</v>
      </c>
      <c r="AT224" s="37" t="s">
        <v>97</v>
      </c>
      <c r="AU224" s="37" t="s">
        <v>97</v>
      </c>
      <c r="AV224" s="37" t="s">
        <v>97</v>
      </c>
      <c r="AW224" s="37" t="s">
        <v>97</v>
      </c>
      <c r="AX224" s="37" t="s">
        <v>97</v>
      </c>
      <c r="AY224" s="37" t="s">
        <v>97</v>
      </c>
      <c r="AZ224" s="37" t="s">
        <v>97</v>
      </c>
      <c r="BA224" s="37" t="s">
        <v>97</v>
      </c>
      <c r="BB224" s="37" t="s">
        <v>97</v>
      </c>
      <c r="BC224" s="37" t="s">
        <v>97</v>
      </c>
    </row>
    <row r="225" spans="1:55" ht="31.5" customHeight="1" x14ac:dyDescent="0.25">
      <c r="A225" s="97" t="s">
        <v>239</v>
      </c>
      <c r="B225" s="26" t="s">
        <v>579</v>
      </c>
      <c r="C225" s="38" t="s">
        <v>580</v>
      </c>
      <c r="D225" s="79">
        <v>0</v>
      </c>
      <c r="E225" s="80">
        <f t="shared" si="146"/>
        <v>4.6488108E-2</v>
      </c>
      <c r="F225" s="80">
        <f t="shared" si="147"/>
        <v>0</v>
      </c>
      <c r="G225" s="80">
        <f t="shared" si="148"/>
        <v>3.0019127999999999E-2</v>
      </c>
      <c r="H225" s="80">
        <f t="shared" si="149"/>
        <v>1.6468979999999998E-2</v>
      </c>
      <c r="I225" s="80">
        <f t="shared" si="150"/>
        <v>0</v>
      </c>
      <c r="J225" s="80">
        <f t="shared" si="145"/>
        <v>0</v>
      </c>
      <c r="K225" s="80">
        <v>0</v>
      </c>
      <c r="L225" s="80">
        <v>0</v>
      </c>
      <c r="M225" s="80">
        <v>0</v>
      </c>
      <c r="N225" s="80">
        <v>0</v>
      </c>
      <c r="O225" s="80">
        <f t="shared" si="144"/>
        <v>4.6488108E-2</v>
      </c>
      <c r="P225" s="80">
        <v>0</v>
      </c>
      <c r="Q225" s="80">
        <v>3.0019127999999999E-2</v>
      </c>
      <c r="R225" s="80">
        <v>1.6468979999999998E-2</v>
      </c>
      <c r="S225" s="80">
        <v>0</v>
      </c>
      <c r="T225" s="37" t="s">
        <v>97</v>
      </c>
      <c r="U225" s="37" t="s">
        <v>97</v>
      </c>
      <c r="V225" s="37" t="s">
        <v>97</v>
      </c>
      <c r="W225" s="37" t="s">
        <v>97</v>
      </c>
      <c r="X225" s="37" t="s">
        <v>97</v>
      </c>
      <c r="Y225" s="37" t="s">
        <v>97</v>
      </c>
      <c r="Z225" s="37" t="s">
        <v>97</v>
      </c>
      <c r="AA225" s="37" t="s">
        <v>97</v>
      </c>
      <c r="AB225" s="37" t="s">
        <v>97</v>
      </c>
      <c r="AC225" s="37" t="s">
        <v>97</v>
      </c>
      <c r="AD225" s="80">
        <v>0</v>
      </c>
      <c r="AE225" s="80">
        <f t="shared" si="151"/>
        <v>3.8740089999999998E-2</v>
      </c>
      <c r="AF225" s="80">
        <f t="shared" si="132"/>
        <v>0</v>
      </c>
      <c r="AG225" s="80">
        <f t="shared" si="133"/>
        <v>2.501594E-2</v>
      </c>
      <c r="AH225" s="80">
        <f t="shared" si="134"/>
        <v>1.3724149999999999E-2</v>
      </c>
      <c r="AI225" s="80">
        <f t="shared" si="135"/>
        <v>0</v>
      </c>
      <c r="AJ225" s="80">
        <f t="shared" si="130"/>
        <v>0</v>
      </c>
      <c r="AK225" s="80">
        <v>0</v>
      </c>
      <c r="AL225" s="80">
        <v>0</v>
      </c>
      <c r="AM225" s="80">
        <v>0</v>
      </c>
      <c r="AN225" s="80">
        <v>0</v>
      </c>
      <c r="AO225" s="37">
        <f t="shared" si="143"/>
        <v>3.8740089999999998E-2</v>
      </c>
      <c r="AP225" s="37">
        <v>0</v>
      </c>
      <c r="AQ225" s="37">
        <v>2.501594E-2</v>
      </c>
      <c r="AR225" s="37">
        <v>1.3724149999999999E-2</v>
      </c>
      <c r="AS225" s="37">
        <v>0</v>
      </c>
      <c r="AT225" s="37" t="s">
        <v>97</v>
      </c>
      <c r="AU225" s="37" t="s">
        <v>97</v>
      </c>
      <c r="AV225" s="37" t="s">
        <v>97</v>
      </c>
      <c r="AW225" s="37" t="s">
        <v>97</v>
      </c>
      <c r="AX225" s="37" t="s">
        <v>97</v>
      </c>
      <c r="AY225" s="37" t="s">
        <v>97</v>
      </c>
      <c r="AZ225" s="37" t="s">
        <v>97</v>
      </c>
      <c r="BA225" s="37" t="s">
        <v>97</v>
      </c>
      <c r="BB225" s="37" t="s">
        <v>97</v>
      </c>
      <c r="BC225" s="37" t="s">
        <v>97</v>
      </c>
    </row>
    <row r="226" spans="1:55" ht="31.5" customHeight="1" x14ac:dyDescent="0.25">
      <c r="A226" s="97" t="s">
        <v>239</v>
      </c>
      <c r="B226" s="26" t="s">
        <v>581</v>
      </c>
      <c r="C226" s="38" t="s">
        <v>582</v>
      </c>
      <c r="D226" s="79">
        <v>0</v>
      </c>
      <c r="E226" s="80">
        <f t="shared" si="146"/>
        <v>0</v>
      </c>
      <c r="F226" s="80">
        <f t="shared" si="147"/>
        <v>0</v>
      </c>
      <c r="G226" s="80">
        <f t="shared" si="148"/>
        <v>0</v>
      </c>
      <c r="H226" s="80">
        <f t="shared" si="149"/>
        <v>0</v>
      </c>
      <c r="I226" s="80">
        <f t="shared" si="150"/>
        <v>0</v>
      </c>
      <c r="J226" s="80">
        <f t="shared" si="145"/>
        <v>0</v>
      </c>
      <c r="K226" s="80">
        <v>0</v>
      </c>
      <c r="L226" s="80">
        <v>0</v>
      </c>
      <c r="M226" s="80">
        <v>0</v>
      </c>
      <c r="N226" s="80">
        <v>0</v>
      </c>
      <c r="O226" s="80">
        <f t="shared" si="144"/>
        <v>0</v>
      </c>
      <c r="P226" s="80">
        <v>0</v>
      </c>
      <c r="Q226" s="80">
        <v>0</v>
      </c>
      <c r="R226" s="80">
        <v>0</v>
      </c>
      <c r="S226" s="80">
        <v>0</v>
      </c>
      <c r="T226" s="37" t="s">
        <v>97</v>
      </c>
      <c r="U226" s="37" t="s">
        <v>97</v>
      </c>
      <c r="V226" s="37" t="s">
        <v>97</v>
      </c>
      <c r="W226" s="37" t="s">
        <v>97</v>
      </c>
      <c r="X226" s="37" t="s">
        <v>97</v>
      </c>
      <c r="Y226" s="37" t="s">
        <v>97</v>
      </c>
      <c r="Z226" s="37" t="s">
        <v>97</v>
      </c>
      <c r="AA226" s="37" t="s">
        <v>97</v>
      </c>
      <c r="AB226" s="37" t="s">
        <v>97</v>
      </c>
      <c r="AC226" s="37" t="s">
        <v>97</v>
      </c>
      <c r="AD226" s="80">
        <v>0</v>
      </c>
      <c r="AE226" s="80">
        <f t="shared" si="151"/>
        <v>0.33219051999999999</v>
      </c>
      <c r="AF226" s="80">
        <f t="shared" si="132"/>
        <v>1.3688199999999998E-2</v>
      </c>
      <c r="AG226" s="80">
        <f t="shared" si="133"/>
        <v>0.16861371999999999</v>
      </c>
      <c r="AH226" s="80">
        <f t="shared" si="134"/>
        <v>0.14988859999999998</v>
      </c>
      <c r="AI226" s="80">
        <f t="shared" si="135"/>
        <v>0</v>
      </c>
      <c r="AJ226" s="80">
        <f t="shared" si="130"/>
        <v>0</v>
      </c>
      <c r="AK226" s="80">
        <v>0</v>
      </c>
      <c r="AL226" s="80">
        <v>0</v>
      </c>
      <c r="AM226" s="80">
        <v>0</v>
      </c>
      <c r="AN226" s="80">
        <v>0</v>
      </c>
      <c r="AO226" s="37">
        <f t="shared" si="143"/>
        <v>0.33219051999999999</v>
      </c>
      <c r="AP226" s="37">
        <v>1.3688199999999998E-2</v>
      </c>
      <c r="AQ226" s="37">
        <v>0.16861371999999999</v>
      </c>
      <c r="AR226" s="37">
        <v>0.14988859999999998</v>
      </c>
      <c r="AS226" s="37">
        <v>0</v>
      </c>
      <c r="AT226" s="37" t="s">
        <v>97</v>
      </c>
      <c r="AU226" s="37" t="s">
        <v>97</v>
      </c>
      <c r="AV226" s="37" t="s">
        <v>97</v>
      </c>
      <c r="AW226" s="37" t="s">
        <v>97</v>
      </c>
      <c r="AX226" s="37" t="s">
        <v>97</v>
      </c>
      <c r="AY226" s="37" t="s">
        <v>97</v>
      </c>
      <c r="AZ226" s="37" t="s">
        <v>97</v>
      </c>
      <c r="BA226" s="37" t="s">
        <v>97</v>
      </c>
      <c r="BB226" s="37" t="s">
        <v>97</v>
      </c>
      <c r="BC226" s="37" t="s">
        <v>97</v>
      </c>
    </row>
    <row r="227" spans="1:55" ht="31.5" customHeight="1" x14ac:dyDescent="0.25">
      <c r="A227" s="97" t="s">
        <v>239</v>
      </c>
      <c r="B227" s="26" t="s">
        <v>583</v>
      </c>
      <c r="C227" s="38" t="s">
        <v>584</v>
      </c>
      <c r="D227" s="79">
        <v>0</v>
      </c>
      <c r="E227" s="80">
        <f t="shared" si="146"/>
        <v>5.1477287999999996E-2</v>
      </c>
      <c r="F227" s="80">
        <f t="shared" si="147"/>
        <v>0</v>
      </c>
      <c r="G227" s="80">
        <f t="shared" si="148"/>
        <v>2.1366791999999999E-2</v>
      </c>
      <c r="H227" s="80">
        <f t="shared" si="149"/>
        <v>3.0110495999999997E-2</v>
      </c>
      <c r="I227" s="80">
        <f t="shared" si="150"/>
        <v>0</v>
      </c>
      <c r="J227" s="80">
        <f t="shared" si="145"/>
        <v>0</v>
      </c>
      <c r="K227" s="80">
        <v>0</v>
      </c>
      <c r="L227" s="80">
        <v>0</v>
      </c>
      <c r="M227" s="80">
        <v>0</v>
      </c>
      <c r="N227" s="80">
        <v>0</v>
      </c>
      <c r="O227" s="80">
        <f t="shared" si="144"/>
        <v>5.1477287999999996E-2</v>
      </c>
      <c r="P227" s="80">
        <v>0</v>
      </c>
      <c r="Q227" s="80">
        <v>2.1366791999999999E-2</v>
      </c>
      <c r="R227" s="80">
        <v>3.0110495999999997E-2</v>
      </c>
      <c r="S227" s="80">
        <v>0</v>
      </c>
      <c r="T227" s="37" t="s">
        <v>97</v>
      </c>
      <c r="U227" s="37" t="s">
        <v>97</v>
      </c>
      <c r="V227" s="37" t="s">
        <v>97</v>
      </c>
      <c r="W227" s="37" t="s">
        <v>97</v>
      </c>
      <c r="X227" s="37" t="s">
        <v>97</v>
      </c>
      <c r="Y227" s="37" t="s">
        <v>97</v>
      </c>
      <c r="Z227" s="37" t="s">
        <v>97</v>
      </c>
      <c r="AA227" s="37" t="s">
        <v>97</v>
      </c>
      <c r="AB227" s="37" t="s">
        <v>97</v>
      </c>
      <c r="AC227" s="37" t="s">
        <v>97</v>
      </c>
      <c r="AD227" s="80">
        <v>0</v>
      </c>
      <c r="AE227" s="80">
        <f t="shared" si="151"/>
        <v>4.2897740000000004E-2</v>
      </c>
      <c r="AF227" s="80">
        <f t="shared" si="132"/>
        <v>0</v>
      </c>
      <c r="AG227" s="80">
        <f t="shared" si="133"/>
        <v>1.7805660000000001E-2</v>
      </c>
      <c r="AH227" s="80">
        <f t="shared" si="134"/>
        <v>2.5092079999999999E-2</v>
      </c>
      <c r="AI227" s="80">
        <f t="shared" si="135"/>
        <v>0</v>
      </c>
      <c r="AJ227" s="80">
        <f t="shared" si="130"/>
        <v>0</v>
      </c>
      <c r="AK227" s="80">
        <v>0</v>
      </c>
      <c r="AL227" s="80">
        <v>0</v>
      </c>
      <c r="AM227" s="80">
        <v>0</v>
      </c>
      <c r="AN227" s="80">
        <v>0</v>
      </c>
      <c r="AO227" s="37">
        <f t="shared" si="143"/>
        <v>4.2897740000000004E-2</v>
      </c>
      <c r="AP227" s="37">
        <v>0</v>
      </c>
      <c r="AQ227" s="37">
        <v>1.7805660000000001E-2</v>
      </c>
      <c r="AR227" s="37">
        <v>2.5092079999999999E-2</v>
      </c>
      <c r="AS227" s="37">
        <v>0</v>
      </c>
      <c r="AT227" s="37" t="s">
        <v>97</v>
      </c>
      <c r="AU227" s="37" t="s">
        <v>97</v>
      </c>
      <c r="AV227" s="37" t="s">
        <v>97</v>
      </c>
      <c r="AW227" s="37" t="s">
        <v>97</v>
      </c>
      <c r="AX227" s="37" t="s">
        <v>97</v>
      </c>
      <c r="AY227" s="37" t="s">
        <v>97</v>
      </c>
      <c r="AZ227" s="37" t="s">
        <v>97</v>
      </c>
      <c r="BA227" s="37" t="s">
        <v>97</v>
      </c>
      <c r="BB227" s="37" t="s">
        <v>97</v>
      </c>
      <c r="BC227" s="37" t="s">
        <v>97</v>
      </c>
    </row>
    <row r="228" spans="1:55" ht="31.5" customHeight="1" x14ac:dyDescent="0.25">
      <c r="A228" s="97" t="s">
        <v>239</v>
      </c>
      <c r="B228" s="26" t="s">
        <v>585</v>
      </c>
      <c r="C228" s="38" t="s">
        <v>586</v>
      </c>
      <c r="D228" s="79">
        <v>0</v>
      </c>
      <c r="E228" s="80">
        <f t="shared" si="146"/>
        <v>3.9727247999999993E-2</v>
      </c>
      <c r="F228" s="80">
        <f t="shared" si="147"/>
        <v>0</v>
      </c>
      <c r="G228" s="80">
        <f t="shared" si="148"/>
        <v>2.1300251999999999E-2</v>
      </c>
      <c r="H228" s="80">
        <f t="shared" si="149"/>
        <v>1.8426995999999998E-2</v>
      </c>
      <c r="I228" s="80">
        <f t="shared" si="150"/>
        <v>0</v>
      </c>
      <c r="J228" s="80">
        <f t="shared" si="145"/>
        <v>0</v>
      </c>
      <c r="K228" s="80">
        <v>0</v>
      </c>
      <c r="L228" s="80">
        <v>0</v>
      </c>
      <c r="M228" s="80">
        <v>0</v>
      </c>
      <c r="N228" s="80">
        <v>0</v>
      </c>
      <c r="O228" s="80">
        <f t="shared" si="144"/>
        <v>3.9727247999999993E-2</v>
      </c>
      <c r="P228" s="80">
        <v>0</v>
      </c>
      <c r="Q228" s="80">
        <v>2.1300251999999999E-2</v>
      </c>
      <c r="R228" s="80">
        <v>1.8426995999999998E-2</v>
      </c>
      <c r="S228" s="80">
        <v>0</v>
      </c>
      <c r="T228" s="37" t="s">
        <v>97</v>
      </c>
      <c r="U228" s="37" t="s">
        <v>97</v>
      </c>
      <c r="V228" s="37" t="s">
        <v>97</v>
      </c>
      <c r="W228" s="37" t="s">
        <v>97</v>
      </c>
      <c r="X228" s="37" t="s">
        <v>97</v>
      </c>
      <c r="Y228" s="37" t="s">
        <v>97</v>
      </c>
      <c r="Z228" s="37" t="s">
        <v>97</v>
      </c>
      <c r="AA228" s="37" t="s">
        <v>97</v>
      </c>
      <c r="AB228" s="37" t="s">
        <v>97</v>
      </c>
      <c r="AC228" s="37" t="s">
        <v>97</v>
      </c>
      <c r="AD228" s="80">
        <v>0</v>
      </c>
      <c r="AE228" s="80">
        <f t="shared" si="151"/>
        <v>3.3106039999999996E-2</v>
      </c>
      <c r="AF228" s="80">
        <f t="shared" si="132"/>
        <v>0</v>
      </c>
      <c r="AG228" s="80">
        <f t="shared" si="133"/>
        <v>1.7750209999999999E-2</v>
      </c>
      <c r="AH228" s="80">
        <f t="shared" si="134"/>
        <v>1.5355829999999999E-2</v>
      </c>
      <c r="AI228" s="80">
        <f t="shared" si="135"/>
        <v>0</v>
      </c>
      <c r="AJ228" s="80">
        <f t="shared" si="130"/>
        <v>0</v>
      </c>
      <c r="AK228" s="80">
        <v>0</v>
      </c>
      <c r="AL228" s="80">
        <v>0</v>
      </c>
      <c r="AM228" s="80">
        <v>0</v>
      </c>
      <c r="AN228" s="80">
        <v>0</v>
      </c>
      <c r="AO228" s="37">
        <f t="shared" si="143"/>
        <v>3.3106039999999996E-2</v>
      </c>
      <c r="AP228" s="37">
        <v>0</v>
      </c>
      <c r="AQ228" s="37">
        <v>1.7750209999999999E-2</v>
      </c>
      <c r="AR228" s="37">
        <v>1.5355829999999999E-2</v>
      </c>
      <c r="AS228" s="37">
        <v>0</v>
      </c>
      <c r="AT228" s="37" t="s">
        <v>97</v>
      </c>
      <c r="AU228" s="37" t="s">
        <v>97</v>
      </c>
      <c r="AV228" s="37" t="s">
        <v>97</v>
      </c>
      <c r="AW228" s="37" t="s">
        <v>97</v>
      </c>
      <c r="AX228" s="37" t="s">
        <v>97</v>
      </c>
      <c r="AY228" s="37" t="s">
        <v>97</v>
      </c>
      <c r="AZ228" s="37" t="s">
        <v>97</v>
      </c>
      <c r="BA228" s="37" t="s">
        <v>97</v>
      </c>
      <c r="BB228" s="37" t="s">
        <v>97</v>
      </c>
      <c r="BC228" s="37" t="s">
        <v>97</v>
      </c>
    </row>
    <row r="229" spans="1:55" ht="31.5" customHeight="1" x14ac:dyDescent="0.25">
      <c r="A229" s="97" t="s">
        <v>239</v>
      </c>
      <c r="B229" s="26" t="s">
        <v>587</v>
      </c>
      <c r="C229" s="38" t="s">
        <v>588</v>
      </c>
      <c r="D229" s="79">
        <v>0</v>
      </c>
      <c r="E229" s="80">
        <f t="shared" si="146"/>
        <v>0.127711992</v>
      </c>
      <c r="F229" s="80">
        <f t="shared" si="147"/>
        <v>0</v>
      </c>
      <c r="G229" s="80">
        <f t="shared" si="148"/>
        <v>0.10735199999999999</v>
      </c>
      <c r="H229" s="80">
        <f t="shared" si="149"/>
        <v>2.0359992E-2</v>
      </c>
      <c r="I229" s="80">
        <f t="shared" si="150"/>
        <v>0</v>
      </c>
      <c r="J229" s="80">
        <f>K229+L229+M229+N229</f>
        <v>2.33124E-2</v>
      </c>
      <c r="K229" s="80">
        <v>0</v>
      </c>
      <c r="L229" s="80">
        <f>19.427/1000*1.2</f>
        <v>2.33124E-2</v>
      </c>
      <c r="M229" s="80">
        <v>0</v>
      </c>
      <c r="N229" s="80">
        <v>0</v>
      </c>
      <c r="O229" s="80">
        <f t="shared" si="144"/>
        <v>0.10439959199999999</v>
      </c>
      <c r="P229" s="80">
        <v>0</v>
      </c>
      <c r="Q229" s="80">
        <v>8.4039599999999992E-2</v>
      </c>
      <c r="R229" s="80">
        <v>2.0359992E-2</v>
      </c>
      <c r="S229" s="80">
        <v>0</v>
      </c>
      <c r="T229" s="37" t="s">
        <v>97</v>
      </c>
      <c r="U229" s="37" t="s">
        <v>97</v>
      </c>
      <c r="V229" s="37" t="s">
        <v>97</v>
      </c>
      <c r="W229" s="37" t="s">
        <v>97</v>
      </c>
      <c r="X229" s="37" t="s">
        <v>97</v>
      </c>
      <c r="Y229" s="37" t="s">
        <v>97</v>
      </c>
      <c r="Z229" s="37" t="s">
        <v>97</v>
      </c>
      <c r="AA229" s="37" t="s">
        <v>97</v>
      </c>
      <c r="AB229" s="37" t="s">
        <v>97</v>
      </c>
      <c r="AC229" s="37" t="s">
        <v>97</v>
      </c>
      <c r="AD229" s="80">
        <v>0</v>
      </c>
      <c r="AE229" s="80">
        <f t="shared" si="151"/>
        <v>0.10642666000000001</v>
      </c>
      <c r="AF229" s="80">
        <f t="shared" si="132"/>
        <v>0</v>
      </c>
      <c r="AG229" s="80">
        <f t="shared" si="133"/>
        <v>8.9459999999999998E-2</v>
      </c>
      <c r="AH229" s="80">
        <f t="shared" si="134"/>
        <v>1.6966660000000001E-2</v>
      </c>
      <c r="AI229" s="80">
        <f t="shared" si="135"/>
        <v>0</v>
      </c>
      <c r="AJ229" s="80">
        <f t="shared" si="130"/>
        <v>0</v>
      </c>
      <c r="AK229" s="80">
        <v>0</v>
      </c>
      <c r="AL229" s="80">
        <v>0</v>
      </c>
      <c r="AM229" s="80">
        <v>0</v>
      </c>
      <c r="AN229" s="80">
        <v>0</v>
      </c>
      <c r="AO229" s="37">
        <f t="shared" si="143"/>
        <v>0.10642666000000001</v>
      </c>
      <c r="AP229" s="37">
        <v>0</v>
      </c>
      <c r="AQ229" s="37">
        <v>8.9459999999999998E-2</v>
      </c>
      <c r="AR229" s="37">
        <v>1.6966660000000001E-2</v>
      </c>
      <c r="AS229" s="37">
        <v>0</v>
      </c>
      <c r="AT229" s="37" t="s">
        <v>97</v>
      </c>
      <c r="AU229" s="37" t="s">
        <v>97</v>
      </c>
      <c r="AV229" s="37" t="s">
        <v>97</v>
      </c>
      <c r="AW229" s="37" t="s">
        <v>97</v>
      </c>
      <c r="AX229" s="37" t="s">
        <v>97</v>
      </c>
      <c r="AY229" s="37" t="s">
        <v>97</v>
      </c>
      <c r="AZ229" s="37" t="s">
        <v>97</v>
      </c>
      <c r="BA229" s="37" t="s">
        <v>97</v>
      </c>
      <c r="BB229" s="37" t="s">
        <v>97</v>
      </c>
      <c r="BC229" s="37" t="s">
        <v>97</v>
      </c>
    </row>
    <row r="230" spans="1:55" ht="31.5" customHeight="1" x14ac:dyDescent="0.25">
      <c r="A230" s="97" t="s">
        <v>239</v>
      </c>
      <c r="B230" s="26" t="s">
        <v>589</v>
      </c>
      <c r="C230" s="38" t="s">
        <v>590</v>
      </c>
      <c r="D230" s="79">
        <v>0</v>
      </c>
      <c r="E230" s="80">
        <f t="shared" si="146"/>
        <v>0.23487442799999997</v>
      </c>
      <c r="F230" s="80">
        <f t="shared" si="147"/>
        <v>0</v>
      </c>
      <c r="G230" s="80">
        <f t="shared" si="148"/>
        <v>0.1537308</v>
      </c>
      <c r="H230" s="80">
        <f t="shared" si="149"/>
        <v>8.1143628000000009E-2</v>
      </c>
      <c r="I230" s="80">
        <f t="shared" si="150"/>
        <v>0</v>
      </c>
      <c r="J230" s="80">
        <f t="shared" ref="J230:J231" si="152">K230+L230+M230+N230</f>
        <v>2.81724E-2</v>
      </c>
      <c r="K230" s="80">
        <v>0</v>
      </c>
      <c r="L230" s="80">
        <f>23.477/1000*1.2</f>
        <v>2.81724E-2</v>
      </c>
      <c r="M230" s="80">
        <v>0</v>
      </c>
      <c r="N230" s="80">
        <v>0</v>
      </c>
      <c r="O230" s="80">
        <f t="shared" si="144"/>
        <v>0.20670202799999998</v>
      </c>
      <c r="P230" s="80">
        <v>0</v>
      </c>
      <c r="Q230" s="80">
        <v>0.12555839999999999</v>
      </c>
      <c r="R230" s="80">
        <v>8.1143628000000009E-2</v>
      </c>
      <c r="S230" s="80">
        <v>0</v>
      </c>
      <c r="T230" s="37" t="s">
        <v>97</v>
      </c>
      <c r="U230" s="37" t="s">
        <v>97</v>
      </c>
      <c r="V230" s="37" t="s">
        <v>97</v>
      </c>
      <c r="W230" s="37" t="s">
        <v>97</v>
      </c>
      <c r="X230" s="37" t="s">
        <v>97</v>
      </c>
      <c r="Y230" s="37" t="s">
        <v>97</v>
      </c>
      <c r="Z230" s="37" t="s">
        <v>97</v>
      </c>
      <c r="AA230" s="37" t="s">
        <v>97</v>
      </c>
      <c r="AB230" s="37" t="s">
        <v>97</v>
      </c>
      <c r="AC230" s="37" t="s">
        <v>97</v>
      </c>
      <c r="AD230" s="80">
        <v>0</v>
      </c>
      <c r="AE230" s="80">
        <f t="shared" si="151"/>
        <v>0.19572869000000001</v>
      </c>
      <c r="AF230" s="80">
        <f t="shared" si="132"/>
        <v>0</v>
      </c>
      <c r="AG230" s="80">
        <f t="shared" si="133"/>
        <v>0.128109</v>
      </c>
      <c r="AH230" s="80">
        <f t="shared" si="134"/>
        <v>6.761969000000001E-2</v>
      </c>
      <c r="AI230" s="80">
        <f t="shared" si="135"/>
        <v>0</v>
      </c>
      <c r="AJ230" s="80">
        <f t="shared" si="130"/>
        <v>0</v>
      </c>
      <c r="AK230" s="80">
        <v>0</v>
      </c>
      <c r="AL230" s="80">
        <v>0</v>
      </c>
      <c r="AM230" s="80">
        <v>0</v>
      </c>
      <c r="AN230" s="80">
        <v>0</v>
      </c>
      <c r="AO230" s="37">
        <f t="shared" si="143"/>
        <v>0.19572869000000001</v>
      </c>
      <c r="AP230" s="37">
        <v>0</v>
      </c>
      <c r="AQ230" s="37">
        <v>0.128109</v>
      </c>
      <c r="AR230" s="37">
        <v>6.761969000000001E-2</v>
      </c>
      <c r="AS230" s="37">
        <v>0</v>
      </c>
      <c r="AT230" s="37" t="s">
        <v>97</v>
      </c>
      <c r="AU230" s="37" t="s">
        <v>97</v>
      </c>
      <c r="AV230" s="37" t="s">
        <v>97</v>
      </c>
      <c r="AW230" s="37" t="s">
        <v>97</v>
      </c>
      <c r="AX230" s="37" t="s">
        <v>97</v>
      </c>
      <c r="AY230" s="37" t="s">
        <v>97</v>
      </c>
      <c r="AZ230" s="37" t="s">
        <v>97</v>
      </c>
      <c r="BA230" s="37" t="s">
        <v>97</v>
      </c>
      <c r="BB230" s="37" t="s">
        <v>97</v>
      </c>
      <c r="BC230" s="37" t="s">
        <v>97</v>
      </c>
    </row>
    <row r="231" spans="1:55" ht="31.5" customHeight="1" x14ac:dyDescent="0.25">
      <c r="A231" s="97" t="s">
        <v>239</v>
      </c>
      <c r="B231" s="26" t="s">
        <v>591</v>
      </c>
      <c r="C231" s="38" t="s">
        <v>592</v>
      </c>
      <c r="D231" s="79">
        <v>0</v>
      </c>
      <c r="E231" s="80">
        <f t="shared" si="146"/>
        <v>0.12192470400000001</v>
      </c>
      <c r="F231" s="80">
        <f t="shared" si="147"/>
        <v>0</v>
      </c>
      <c r="G231" s="80">
        <f t="shared" si="148"/>
        <v>0.11270400000000001</v>
      </c>
      <c r="H231" s="80">
        <f t="shared" si="149"/>
        <v>9.2207039999999997E-3</v>
      </c>
      <c r="I231" s="80">
        <f t="shared" si="150"/>
        <v>0</v>
      </c>
      <c r="J231" s="80">
        <f t="shared" si="152"/>
        <v>2.4475199999999999E-2</v>
      </c>
      <c r="K231" s="80">
        <v>0</v>
      </c>
      <c r="L231" s="80">
        <f>20.396/1000*1.2</f>
        <v>2.4475199999999999E-2</v>
      </c>
      <c r="M231" s="80">
        <v>0</v>
      </c>
      <c r="N231" s="80">
        <v>0</v>
      </c>
      <c r="O231" s="80">
        <f t="shared" si="144"/>
        <v>9.7449504000000006E-2</v>
      </c>
      <c r="P231" s="80">
        <v>0</v>
      </c>
      <c r="Q231" s="80">
        <v>8.822880000000001E-2</v>
      </c>
      <c r="R231" s="80">
        <v>9.2207039999999997E-3</v>
      </c>
      <c r="S231" s="80">
        <v>0</v>
      </c>
      <c r="T231" s="37" t="s">
        <v>97</v>
      </c>
      <c r="U231" s="37" t="s">
        <v>97</v>
      </c>
      <c r="V231" s="37" t="s">
        <v>97</v>
      </c>
      <c r="W231" s="37" t="s">
        <v>97</v>
      </c>
      <c r="X231" s="37" t="s">
        <v>97</v>
      </c>
      <c r="Y231" s="37" t="s">
        <v>97</v>
      </c>
      <c r="Z231" s="37" t="s">
        <v>97</v>
      </c>
      <c r="AA231" s="37" t="s">
        <v>97</v>
      </c>
      <c r="AB231" s="37" t="s">
        <v>97</v>
      </c>
      <c r="AC231" s="37" t="s">
        <v>97</v>
      </c>
      <c r="AD231" s="80">
        <v>0</v>
      </c>
      <c r="AE231" s="80">
        <f t="shared" si="151"/>
        <v>0.10160392</v>
      </c>
      <c r="AF231" s="80">
        <f t="shared" si="132"/>
        <v>0</v>
      </c>
      <c r="AG231" s="80">
        <f t="shared" si="133"/>
        <v>9.3920000000000003E-2</v>
      </c>
      <c r="AH231" s="80">
        <f t="shared" si="134"/>
        <v>7.6839200000000003E-3</v>
      </c>
      <c r="AI231" s="80">
        <f t="shared" si="135"/>
        <v>0</v>
      </c>
      <c r="AJ231" s="80">
        <f t="shared" si="130"/>
        <v>0</v>
      </c>
      <c r="AK231" s="80">
        <v>0</v>
      </c>
      <c r="AL231" s="80">
        <v>0</v>
      </c>
      <c r="AM231" s="80">
        <v>0</v>
      </c>
      <c r="AN231" s="80">
        <v>0</v>
      </c>
      <c r="AO231" s="37">
        <f t="shared" si="143"/>
        <v>0.10160392</v>
      </c>
      <c r="AP231" s="37">
        <v>0</v>
      </c>
      <c r="AQ231" s="37">
        <v>9.3920000000000003E-2</v>
      </c>
      <c r="AR231" s="37">
        <v>7.6839200000000003E-3</v>
      </c>
      <c r="AS231" s="37">
        <v>0</v>
      </c>
      <c r="AT231" s="37" t="s">
        <v>97</v>
      </c>
      <c r="AU231" s="37" t="s">
        <v>97</v>
      </c>
      <c r="AV231" s="37" t="s">
        <v>97</v>
      </c>
      <c r="AW231" s="37" t="s">
        <v>97</v>
      </c>
      <c r="AX231" s="37" t="s">
        <v>97</v>
      </c>
      <c r="AY231" s="37" t="s">
        <v>97</v>
      </c>
      <c r="AZ231" s="37" t="s">
        <v>97</v>
      </c>
      <c r="BA231" s="37" t="s">
        <v>97</v>
      </c>
      <c r="BB231" s="37" t="s">
        <v>97</v>
      </c>
      <c r="BC231" s="37" t="s">
        <v>97</v>
      </c>
    </row>
    <row r="232" spans="1:55" ht="31.5" customHeight="1" x14ac:dyDescent="0.25">
      <c r="A232" s="97" t="s">
        <v>239</v>
      </c>
      <c r="B232" s="26" t="s">
        <v>593</v>
      </c>
      <c r="C232" s="38" t="s">
        <v>156</v>
      </c>
      <c r="D232" s="79">
        <v>0</v>
      </c>
      <c r="E232" s="80">
        <f t="shared" si="146"/>
        <v>0.46283761199999995</v>
      </c>
      <c r="F232" s="80">
        <f t="shared" si="147"/>
        <v>0</v>
      </c>
      <c r="G232" s="80">
        <f t="shared" si="148"/>
        <v>0.20224590000000001</v>
      </c>
      <c r="H232" s="80">
        <f t="shared" si="149"/>
        <v>0.26059171199999998</v>
      </c>
      <c r="I232" s="80">
        <f t="shared" si="150"/>
        <v>0</v>
      </c>
      <c r="J232" s="80">
        <f t="shared" si="145"/>
        <v>0</v>
      </c>
      <c r="K232" s="80">
        <v>0</v>
      </c>
      <c r="L232" s="80">
        <v>0</v>
      </c>
      <c r="M232" s="80">
        <v>0</v>
      </c>
      <c r="N232" s="80">
        <v>0</v>
      </c>
      <c r="O232" s="80">
        <f t="shared" si="144"/>
        <v>0.46283761199999995</v>
      </c>
      <c r="P232" s="80">
        <v>0</v>
      </c>
      <c r="Q232" s="80">
        <v>0.20224590000000001</v>
      </c>
      <c r="R232" s="80">
        <v>0.26059171199999998</v>
      </c>
      <c r="S232" s="80">
        <v>0</v>
      </c>
      <c r="T232" s="37" t="s">
        <v>97</v>
      </c>
      <c r="U232" s="37" t="s">
        <v>97</v>
      </c>
      <c r="V232" s="37" t="s">
        <v>97</v>
      </c>
      <c r="W232" s="37" t="s">
        <v>97</v>
      </c>
      <c r="X232" s="37" t="s">
        <v>97</v>
      </c>
      <c r="Y232" s="37" t="s">
        <v>97</v>
      </c>
      <c r="Z232" s="37" t="s">
        <v>97</v>
      </c>
      <c r="AA232" s="37" t="s">
        <v>97</v>
      </c>
      <c r="AB232" s="37" t="s">
        <v>97</v>
      </c>
      <c r="AC232" s="37" t="s">
        <v>97</v>
      </c>
      <c r="AD232" s="80">
        <v>0</v>
      </c>
      <c r="AE232" s="80">
        <f t="shared" si="151"/>
        <v>0.38569800999999998</v>
      </c>
      <c r="AF232" s="80">
        <f t="shared" si="132"/>
        <v>0</v>
      </c>
      <c r="AG232" s="80">
        <f t="shared" si="133"/>
        <v>0.16853825</v>
      </c>
      <c r="AH232" s="80">
        <f t="shared" si="134"/>
        <v>0.21715975999999998</v>
      </c>
      <c r="AI232" s="80">
        <f t="shared" si="135"/>
        <v>0</v>
      </c>
      <c r="AJ232" s="80">
        <f t="shared" si="130"/>
        <v>0</v>
      </c>
      <c r="AK232" s="80">
        <v>0</v>
      </c>
      <c r="AL232" s="80">
        <v>0</v>
      </c>
      <c r="AM232" s="80">
        <v>0</v>
      </c>
      <c r="AN232" s="80">
        <v>0</v>
      </c>
      <c r="AO232" s="37">
        <f t="shared" si="143"/>
        <v>0.38569800999999998</v>
      </c>
      <c r="AP232" s="37">
        <v>0</v>
      </c>
      <c r="AQ232" s="37">
        <v>0.16853825</v>
      </c>
      <c r="AR232" s="37">
        <v>0.21715975999999998</v>
      </c>
      <c r="AS232" s="37">
        <v>0</v>
      </c>
      <c r="AT232" s="37" t="s">
        <v>97</v>
      </c>
      <c r="AU232" s="37" t="s">
        <v>97</v>
      </c>
      <c r="AV232" s="37" t="s">
        <v>97</v>
      </c>
      <c r="AW232" s="37" t="s">
        <v>97</v>
      </c>
      <c r="AX232" s="37" t="s">
        <v>97</v>
      </c>
      <c r="AY232" s="37" t="s">
        <v>97</v>
      </c>
      <c r="AZ232" s="37" t="s">
        <v>97</v>
      </c>
      <c r="BA232" s="37" t="s">
        <v>97</v>
      </c>
      <c r="BB232" s="37" t="s">
        <v>97</v>
      </c>
      <c r="BC232" s="37" t="s">
        <v>97</v>
      </c>
    </row>
    <row r="233" spans="1:55" ht="33.75" customHeight="1" x14ac:dyDescent="0.25">
      <c r="A233" s="64" t="s">
        <v>239</v>
      </c>
      <c r="B233" s="31" t="s">
        <v>268</v>
      </c>
      <c r="C233" s="32" t="s">
        <v>269</v>
      </c>
      <c r="D233" s="79">
        <v>16.156940039999999</v>
      </c>
      <c r="E233" s="80">
        <f t="shared" si="146"/>
        <v>8.9999999999999993E-3</v>
      </c>
      <c r="F233" s="80">
        <f t="shared" si="147"/>
        <v>8.9999999999999993E-3</v>
      </c>
      <c r="G233" s="80">
        <f t="shared" si="148"/>
        <v>0</v>
      </c>
      <c r="H233" s="80">
        <f t="shared" si="149"/>
        <v>0</v>
      </c>
      <c r="I233" s="80">
        <f t="shared" si="150"/>
        <v>0</v>
      </c>
      <c r="J233" s="80">
        <f t="shared" si="129"/>
        <v>0</v>
      </c>
      <c r="K233" s="80">
        <v>0</v>
      </c>
      <c r="L233" s="80">
        <v>0</v>
      </c>
      <c r="M233" s="80">
        <v>0</v>
      </c>
      <c r="N233" s="80">
        <v>0</v>
      </c>
      <c r="O233" s="80">
        <f t="shared" si="144"/>
        <v>8.9999999999999993E-3</v>
      </c>
      <c r="P233" s="80">
        <v>8.9999999999999993E-3</v>
      </c>
      <c r="Q233" s="80">
        <v>0</v>
      </c>
      <c r="R233" s="80">
        <v>0</v>
      </c>
      <c r="S233" s="80">
        <v>0</v>
      </c>
      <c r="T233" s="37" t="s">
        <v>97</v>
      </c>
      <c r="U233" s="37" t="s">
        <v>97</v>
      </c>
      <c r="V233" s="37" t="s">
        <v>97</v>
      </c>
      <c r="W233" s="37" t="s">
        <v>97</v>
      </c>
      <c r="X233" s="37" t="s">
        <v>97</v>
      </c>
      <c r="Y233" s="37" t="s">
        <v>97</v>
      </c>
      <c r="Z233" s="37" t="s">
        <v>97</v>
      </c>
      <c r="AA233" s="37" t="s">
        <v>97</v>
      </c>
      <c r="AB233" s="37" t="s">
        <v>97</v>
      </c>
      <c r="AC233" s="37" t="s">
        <v>97</v>
      </c>
      <c r="AD233" s="80">
        <v>13.464116699999998</v>
      </c>
      <c r="AE233" s="80">
        <f t="shared" si="151"/>
        <v>0</v>
      </c>
      <c r="AF233" s="80">
        <f t="shared" si="132"/>
        <v>0</v>
      </c>
      <c r="AG233" s="80">
        <f t="shared" si="133"/>
        <v>0</v>
      </c>
      <c r="AH233" s="80">
        <f t="shared" si="134"/>
        <v>0</v>
      </c>
      <c r="AI233" s="80">
        <f t="shared" si="135"/>
        <v>0</v>
      </c>
      <c r="AJ233" s="80">
        <f t="shared" si="130"/>
        <v>0</v>
      </c>
      <c r="AK233" s="80">
        <v>0</v>
      </c>
      <c r="AL233" s="80">
        <v>0</v>
      </c>
      <c r="AM233" s="80">
        <v>0</v>
      </c>
      <c r="AN233" s="80">
        <v>0</v>
      </c>
      <c r="AO233" s="37">
        <f t="shared" si="143"/>
        <v>0</v>
      </c>
      <c r="AP233" s="37">
        <v>0</v>
      </c>
      <c r="AQ233" s="37">
        <v>0</v>
      </c>
      <c r="AR233" s="37">
        <v>0</v>
      </c>
      <c r="AS233" s="37">
        <v>0</v>
      </c>
      <c r="AT233" s="37" t="s">
        <v>97</v>
      </c>
      <c r="AU233" s="37" t="s">
        <v>97</v>
      </c>
      <c r="AV233" s="37" t="s">
        <v>97</v>
      </c>
      <c r="AW233" s="37" t="s">
        <v>97</v>
      </c>
      <c r="AX233" s="37" t="s">
        <v>97</v>
      </c>
      <c r="AY233" s="37" t="s">
        <v>97</v>
      </c>
      <c r="AZ233" s="37" t="s">
        <v>97</v>
      </c>
      <c r="BA233" s="37" t="s">
        <v>97</v>
      </c>
      <c r="BB233" s="37" t="s">
        <v>97</v>
      </c>
      <c r="BC233" s="37" t="s">
        <v>97</v>
      </c>
    </row>
    <row r="234" spans="1:55" ht="34.5" customHeight="1" x14ac:dyDescent="0.25">
      <c r="A234" s="64" t="s">
        <v>239</v>
      </c>
      <c r="B234" s="31" t="s">
        <v>270</v>
      </c>
      <c r="C234" s="32" t="s">
        <v>271</v>
      </c>
      <c r="D234" s="79">
        <v>0.28404715199999997</v>
      </c>
      <c r="E234" s="80">
        <f t="shared" si="146"/>
        <v>0</v>
      </c>
      <c r="F234" s="80">
        <f t="shared" si="147"/>
        <v>0</v>
      </c>
      <c r="G234" s="80">
        <f t="shared" si="148"/>
        <v>0</v>
      </c>
      <c r="H234" s="80">
        <f t="shared" si="149"/>
        <v>0</v>
      </c>
      <c r="I234" s="80">
        <f t="shared" si="150"/>
        <v>0</v>
      </c>
      <c r="J234" s="80">
        <f t="shared" si="129"/>
        <v>0</v>
      </c>
      <c r="K234" s="80">
        <v>0</v>
      </c>
      <c r="L234" s="80">
        <v>0</v>
      </c>
      <c r="M234" s="80">
        <v>0</v>
      </c>
      <c r="N234" s="80">
        <v>0</v>
      </c>
      <c r="O234" s="80">
        <f t="shared" si="144"/>
        <v>0</v>
      </c>
      <c r="P234" s="80">
        <v>0</v>
      </c>
      <c r="Q234" s="80">
        <v>0</v>
      </c>
      <c r="R234" s="80">
        <v>0</v>
      </c>
      <c r="S234" s="80">
        <v>0</v>
      </c>
      <c r="T234" s="37" t="s">
        <v>97</v>
      </c>
      <c r="U234" s="37" t="s">
        <v>97</v>
      </c>
      <c r="V234" s="37" t="s">
        <v>97</v>
      </c>
      <c r="W234" s="37" t="s">
        <v>97</v>
      </c>
      <c r="X234" s="37" t="s">
        <v>97</v>
      </c>
      <c r="Y234" s="37" t="s">
        <v>97</v>
      </c>
      <c r="Z234" s="37" t="s">
        <v>97</v>
      </c>
      <c r="AA234" s="37" t="s">
        <v>97</v>
      </c>
      <c r="AB234" s="37" t="s">
        <v>97</v>
      </c>
      <c r="AC234" s="37" t="s">
        <v>97</v>
      </c>
      <c r="AD234" s="80">
        <v>0.23670595999999999</v>
      </c>
      <c r="AE234" s="80">
        <f t="shared" si="151"/>
        <v>0</v>
      </c>
      <c r="AF234" s="80">
        <f t="shared" si="132"/>
        <v>0</v>
      </c>
      <c r="AG234" s="80">
        <f t="shared" si="133"/>
        <v>0</v>
      </c>
      <c r="AH234" s="80">
        <f t="shared" si="134"/>
        <v>0</v>
      </c>
      <c r="AI234" s="80">
        <f t="shared" si="135"/>
        <v>0</v>
      </c>
      <c r="AJ234" s="80">
        <f t="shared" si="130"/>
        <v>0</v>
      </c>
      <c r="AK234" s="80">
        <v>0</v>
      </c>
      <c r="AL234" s="80">
        <v>0</v>
      </c>
      <c r="AM234" s="80">
        <v>0</v>
      </c>
      <c r="AN234" s="80">
        <v>0</v>
      </c>
      <c r="AO234" s="37">
        <f t="shared" si="143"/>
        <v>0</v>
      </c>
      <c r="AP234" s="37">
        <v>0</v>
      </c>
      <c r="AQ234" s="37">
        <v>0</v>
      </c>
      <c r="AR234" s="37">
        <v>0</v>
      </c>
      <c r="AS234" s="37">
        <v>0</v>
      </c>
      <c r="AT234" s="37" t="s">
        <v>97</v>
      </c>
      <c r="AU234" s="37" t="s">
        <v>97</v>
      </c>
      <c r="AV234" s="37" t="s">
        <v>97</v>
      </c>
      <c r="AW234" s="37" t="s">
        <v>97</v>
      </c>
      <c r="AX234" s="37" t="s">
        <v>97</v>
      </c>
      <c r="AY234" s="37" t="s">
        <v>97</v>
      </c>
      <c r="AZ234" s="37" t="s">
        <v>97</v>
      </c>
      <c r="BA234" s="37" t="s">
        <v>97</v>
      </c>
      <c r="BB234" s="37" t="s">
        <v>97</v>
      </c>
      <c r="BC234" s="37" t="s">
        <v>97</v>
      </c>
    </row>
    <row r="235" spans="1:55" ht="30.75" customHeight="1" x14ac:dyDescent="0.25">
      <c r="A235" s="66" t="s">
        <v>239</v>
      </c>
      <c r="B235" s="26" t="s">
        <v>272</v>
      </c>
      <c r="C235" s="27" t="s">
        <v>273</v>
      </c>
      <c r="D235" s="79">
        <v>1.6650492959999998</v>
      </c>
      <c r="E235" s="80">
        <f t="shared" si="146"/>
        <v>5.5121999999999992E-3</v>
      </c>
      <c r="F235" s="80">
        <f t="shared" si="147"/>
        <v>5.5121999999999992E-3</v>
      </c>
      <c r="G235" s="80">
        <f t="shared" si="148"/>
        <v>0</v>
      </c>
      <c r="H235" s="80">
        <f t="shared" si="149"/>
        <v>0</v>
      </c>
      <c r="I235" s="80">
        <f t="shared" si="150"/>
        <v>0</v>
      </c>
      <c r="J235" s="80">
        <f t="shared" si="129"/>
        <v>5.5121999999999992E-3</v>
      </c>
      <c r="K235" s="80">
        <v>5.5121999999999992E-3</v>
      </c>
      <c r="L235" s="80">
        <v>0</v>
      </c>
      <c r="M235" s="80">
        <v>0</v>
      </c>
      <c r="N235" s="80">
        <v>0</v>
      </c>
      <c r="O235" s="80">
        <f t="shared" si="144"/>
        <v>0</v>
      </c>
      <c r="P235" s="80">
        <v>0</v>
      </c>
      <c r="Q235" s="80">
        <v>0</v>
      </c>
      <c r="R235" s="80">
        <v>0</v>
      </c>
      <c r="S235" s="80">
        <v>0</v>
      </c>
      <c r="T235" s="37" t="s">
        <v>97</v>
      </c>
      <c r="U235" s="37" t="s">
        <v>97</v>
      </c>
      <c r="V235" s="37" t="s">
        <v>97</v>
      </c>
      <c r="W235" s="37" t="s">
        <v>97</v>
      </c>
      <c r="X235" s="37" t="s">
        <v>97</v>
      </c>
      <c r="Y235" s="37" t="s">
        <v>97</v>
      </c>
      <c r="Z235" s="37" t="s">
        <v>97</v>
      </c>
      <c r="AA235" s="37" t="s">
        <v>97</v>
      </c>
      <c r="AB235" s="37" t="s">
        <v>97</v>
      </c>
      <c r="AC235" s="37" t="s">
        <v>97</v>
      </c>
      <c r="AD235" s="80">
        <v>1.3875410800000001</v>
      </c>
      <c r="AE235" s="80">
        <f t="shared" si="151"/>
        <v>0</v>
      </c>
      <c r="AF235" s="80">
        <f t="shared" si="132"/>
        <v>0</v>
      </c>
      <c r="AG235" s="80">
        <f t="shared" si="133"/>
        <v>0</v>
      </c>
      <c r="AH235" s="80">
        <f t="shared" si="134"/>
        <v>0</v>
      </c>
      <c r="AI235" s="80">
        <f t="shared" si="135"/>
        <v>0</v>
      </c>
      <c r="AJ235" s="80">
        <f t="shared" si="130"/>
        <v>0</v>
      </c>
      <c r="AK235" s="80">
        <v>0</v>
      </c>
      <c r="AL235" s="80">
        <v>0</v>
      </c>
      <c r="AM235" s="80">
        <v>0</v>
      </c>
      <c r="AN235" s="80">
        <v>0</v>
      </c>
      <c r="AO235" s="37">
        <f t="shared" si="143"/>
        <v>0</v>
      </c>
      <c r="AP235" s="37">
        <v>0</v>
      </c>
      <c r="AQ235" s="37">
        <v>0</v>
      </c>
      <c r="AR235" s="37">
        <v>0</v>
      </c>
      <c r="AS235" s="37">
        <v>0</v>
      </c>
      <c r="AT235" s="37" t="s">
        <v>97</v>
      </c>
      <c r="AU235" s="37" t="s">
        <v>97</v>
      </c>
      <c r="AV235" s="37" t="s">
        <v>97</v>
      </c>
      <c r="AW235" s="37" t="s">
        <v>97</v>
      </c>
      <c r="AX235" s="37" t="s">
        <v>97</v>
      </c>
      <c r="AY235" s="37" t="s">
        <v>97</v>
      </c>
      <c r="AZ235" s="37" t="s">
        <v>97</v>
      </c>
      <c r="BA235" s="37" t="s">
        <v>97</v>
      </c>
      <c r="BB235" s="37" t="s">
        <v>97</v>
      </c>
      <c r="BC235" s="37" t="s">
        <v>97</v>
      </c>
    </row>
    <row r="236" spans="1:55" ht="36.75" customHeight="1" x14ac:dyDescent="0.25">
      <c r="A236" s="66" t="s">
        <v>239</v>
      </c>
      <c r="B236" s="26" t="s">
        <v>274</v>
      </c>
      <c r="C236" s="27" t="s">
        <v>275</v>
      </c>
      <c r="D236" s="79">
        <v>0.44014525199999993</v>
      </c>
      <c r="E236" s="80">
        <f t="shared" si="146"/>
        <v>2.4685631999999996E-2</v>
      </c>
      <c r="F236" s="80">
        <f t="shared" si="147"/>
        <v>2.4685631999999996E-2</v>
      </c>
      <c r="G236" s="80">
        <f t="shared" si="148"/>
        <v>0</v>
      </c>
      <c r="H236" s="80">
        <f t="shared" si="149"/>
        <v>0</v>
      </c>
      <c r="I236" s="80">
        <f t="shared" si="150"/>
        <v>0</v>
      </c>
      <c r="J236" s="80">
        <f t="shared" si="129"/>
        <v>0</v>
      </c>
      <c r="K236" s="80">
        <v>0</v>
      </c>
      <c r="L236" s="80">
        <v>0</v>
      </c>
      <c r="M236" s="80">
        <v>0</v>
      </c>
      <c r="N236" s="80">
        <v>0</v>
      </c>
      <c r="O236" s="80">
        <f t="shared" si="144"/>
        <v>2.4685631999999996E-2</v>
      </c>
      <c r="P236" s="80">
        <v>2.4685631999999996E-2</v>
      </c>
      <c r="Q236" s="80">
        <v>0</v>
      </c>
      <c r="R236" s="80">
        <v>0</v>
      </c>
      <c r="S236" s="80">
        <v>0</v>
      </c>
      <c r="T236" s="37" t="s">
        <v>97</v>
      </c>
      <c r="U236" s="37" t="s">
        <v>97</v>
      </c>
      <c r="V236" s="37" t="s">
        <v>97</v>
      </c>
      <c r="W236" s="37" t="s">
        <v>97</v>
      </c>
      <c r="X236" s="37" t="s">
        <v>97</v>
      </c>
      <c r="Y236" s="37" t="s">
        <v>97</v>
      </c>
      <c r="Z236" s="37" t="s">
        <v>97</v>
      </c>
      <c r="AA236" s="37" t="s">
        <v>97</v>
      </c>
      <c r="AB236" s="37" t="s">
        <v>97</v>
      </c>
      <c r="AC236" s="37" t="s">
        <v>97</v>
      </c>
      <c r="AD236" s="80">
        <v>0.36678770999999999</v>
      </c>
      <c r="AE236" s="80">
        <f t="shared" si="151"/>
        <v>0</v>
      </c>
      <c r="AF236" s="80">
        <f t="shared" si="132"/>
        <v>0</v>
      </c>
      <c r="AG236" s="80">
        <f t="shared" si="133"/>
        <v>0</v>
      </c>
      <c r="AH236" s="80">
        <f t="shared" si="134"/>
        <v>0</v>
      </c>
      <c r="AI236" s="80">
        <f t="shared" si="135"/>
        <v>0</v>
      </c>
      <c r="AJ236" s="80">
        <f t="shared" si="130"/>
        <v>0</v>
      </c>
      <c r="AK236" s="80">
        <v>0</v>
      </c>
      <c r="AL236" s="80">
        <v>0</v>
      </c>
      <c r="AM236" s="80">
        <v>0</v>
      </c>
      <c r="AN236" s="80">
        <v>0</v>
      </c>
      <c r="AO236" s="37">
        <f t="shared" si="143"/>
        <v>0</v>
      </c>
      <c r="AP236" s="37">
        <v>0</v>
      </c>
      <c r="AQ236" s="37">
        <v>0</v>
      </c>
      <c r="AR236" s="37">
        <v>0</v>
      </c>
      <c r="AS236" s="37">
        <v>0</v>
      </c>
      <c r="AT236" s="37" t="s">
        <v>97</v>
      </c>
      <c r="AU236" s="37" t="s">
        <v>97</v>
      </c>
      <c r="AV236" s="37" t="s">
        <v>97</v>
      </c>
      <c r="AW236" s="37" t="s">
        <v>97</v>
      </c>
      <c r="AX236" s="37" t="s">
        <v>97</v>
      </c>
      <c r="AY236" s="37" t="s">
        <v>97</v>
      </c>
      <c r="AZ236" s="37" t="s">
        <v>97</v>
      </c>
      <c r="BA236" s="37" t="s">
        <v>97</v>
      </c>
      <c r="BB236" s="37" t="s">
        <v>97</v>
      </c>
      <c r="BC236" s="37" t="s">
        <v>97</v>
      </c>
    </row>
    <row r="237" spans="1:55" ht="36.75" customHeight="1" x14ac:dyDescent="0.25">
      <c r="A237" s="66" t="s">
        <v>239</v>
      </c>
      <c r="B237" s="26" t="s">
        <v>276</v>
      </c>
      <c r="C237" s="27" t="s">
        <v>277</v>
      </c>
      <c r="D237" s="79">
        <v>4.0317851999999998</v>
      </c>
      <c r="E237" s="80">
        <f t="shared" si="146"/>
        <v>4.5089232000000007E-2</v>
      </c>
      <c r="F237" s="80">
        <f t="shared" si="147"/>
        <v>4.5089232000000007E-2</v>
      </c>
      <c r="G237" s="80">
        <f t="shared" si="148"/>
        <v>0</v>
      </c>
      <c r="H237" s="80">
        <f t="shared" si="149"/>
        <v>0</v>
      </c>
      <c r="I237" s="80">
        <f t="shared" si="150"/>
        <v>0</v>
      </c>
      <c r="J237" s="80">
        <f t="shared" si="129"/>
        <v>0</v>
      </c>
      <c r="K237" s="80">
        <v>0</v>
      </c>
      <c r="L237" s="80">
        <v>0</v>
      </c>
      <c r="M237" s="80">
        <v>0</v>
      </c>
      <c r="N237" s="80">
        <v>0</v>
      </c>
      <c r="O237" s="80">
        <f t="shared" si="144"/>
        <v>4.5089232000000007E-2</v>
      </c>
      <c r="P237" s="80">
        <v>4.5089232000000007E-2</v>
      </c>
      <c r="Q237" s="80">
        <v>0</v>
      </c>
      <c r="R237" s="80">
        <v>0</v>
      </c>
      <c r="S237" s="80">
        <v>0</v>
      </c>
      <c r="T237" s="37" t="s">
        <v>97</v>
      </c>
      <c r="U237" s="37" t="s">
        <v>97</v>
      </c>
      <c r="V237" s="37" t="s">
        <v>97</v>
      </c>
      <c r="W237" s="37" t="s">
        <v>97</v>
      </c>
      <c r="X237" s="37" t="s">
        <v>97</v>
      </c>
      <c r="Y237" s="37" t="s">
        <v>97</v>
      </c>
      <c r="Z237" s="37" t="s">
        <v>97</v>
      </c>
      <c r="AA237" s="37" t="s">
        <v>97</v>
      </c>
      <c r="AB237" s="37" t="s">
        <v>97</v>
      </c>
      <c r="AC237" s="37" t="s">
        <v>97</v>
      </c>
      <c r="AD237" s="80">
        <v>3.3598210000000002</v>
      </c>
      <c r="AE237" s="80">
        <f t="shared" si="151"/>
        <v>0</v>
      </c>
      <c r="AF237" s="80">
        <f t="shared" si="132"/>
        <v>0</v>
      </c>
      <c r="AG237" s="80">
        <f t="shared" si="133"/>
        <v>0</v>
      </c>
      <c r="AH237" s="80">
        <f t="shared" si="134"/>
        <v>0</v>
      </c>
      <c r="AI237" s="80">
        <f t="shared" si="135"/>
        <v>0</v>
      </c>
      <c r="AJ237" s="80">
        <f t="shared" si="130"/>
        <v>0</v>
      </c>
      <c r="AK237" s="80">
        <v>0</v>
      </c>
      <c r="AL237" s="80">
        <v>0</v>
      </c>
      <c r="AM237" s="80">
        <v>0</v>
      </c>
      <c r="AN237" s="80">
        <v>0</v>
      </c>
      <c r="AO237" s="37">
        <f t="shared" si="143"/>
        <v>0</v>
      </c>
      <c r="AP237" s="37">
        <v>0</v>
      </c>
      <c r="AQ237" s="37">
        <v>0</v>
      </c>
      <c r="AR237" s="37">
        <v>0</v>
      </c>
      <c r="AS237" s="37">
        <v>0</v>
      </c>
      <c r="AT237" s="37" t="s">
        <v>97</v>
      </c>
      <c r="AU237" s="37" t="s">
        <v>97</v>
      </c>
      <c r="AV237" s="37" t="s">
        <v>97</v>
      </c>
      <c r="AW237" s="37" t="s">
        <v>97</v>
      </c>
      <c r="AX237" s="37" t="s">
        <v>97</v>
      </c>
      <c r="AY237" s="37" t="s">
        <v>97</v>
      </c>
      <c r="AZ237" s="37" t="s">
        <v>97</v>
      </c>
      <c r="BA237" s="37" t="s">
        <v>97</v>
      </c>
      <c r="BB237" s="37" t="s">
        <v>97</v>
      </c>
      <c r="BC237" s="37" t="s">
        <v>97</v>
      </c>
    </row>
    <row r="238" spans="1:55" ht="36.75" customHeight="1" x14ac:dyDescent="0.25">
      <c r="A238" s="66" t="s">
        <v>239</v>
      </c>
      <c r="B238" s="26" t="s">
        <v>278</v>
      </c>
      <c r="C238" s="27" t="s">
        <v>279</v>
      </c>
      <c r="D238" s="79">
        <v>7.8828276600000002</v>
      </c>
      <c r="E238" s="80">
        <f t="shared" si="146"/>
        <v>1.0781232E-2</v>
      </c>
      <c r="F238" s="80">
        <f t="shared" si="147"/>
        <v>1.0781232E-2</v>
      </c>
      <c r="G238" s="80">
        <f t="shared" si="148"/>
        <v>0</v>
      </c>
      <c r="H238" s="80">
        <f t="shared" si="149"/>
        <v>0</v>
      </c>
      <c r="I238" s="80">
        <f t="shared" si="150"/>
        <v>0</v>
      </c>
      <c r="J238" s="80">
        <f t="shared" si="129"/>
        <v>0</v>
      </c>
      <c r="K238" s="80">
        <v>0</v>
      </c>
      <c r="L238" s="80">
        <v>0</v>
      </c>
      <c r="M238" s="80">
        <v>0</v>
      </c>
      <c r="N238" s="80">
        <v>0</v>
      </c>
      <c r="O238" s="80">
        <f t="shared" si="144"/>
        <v>1.0781232E-2</v>
      </c>
      <c r="P238" s="80">
        <v>1.0781232E-2</v>
      </c>
      <c r="Q238" s="80">
        <v>0</v>
      </c>
      <c r="R238" s="80">
        <v>0</v>
      </c>
      <c r="S238" s="80">
        <v>0</v>
      </c>
      <c r="T238" s="37" t="s">
        <v>97</v>
      </c>
      <c r="U238" s="37" t="s">
        <v>97</v>
      </c>
      <c r="V238" s="37" t="s">
        <v>97</v>
      </c>
      <c r="W238" s="37" t="s">
        <v>97</v>
      </c>
      <c r="X238" s="37" t="s">
        <v>97</v>
      </c>
      <c r="Y238" s="37" t="s">
        <v>97</v>
      </c>
      <c r="Z238" s="37" t="s">
        <v>97</v>
      </c>
      <c r="AA238" s="37" t="s">
        <v>97</v>
      </c>
      <c r="AB238" s="37" t="s">
        <v>97</v>
      </c>
      <c r="AC238" s="37" t="s">
        <v>97</v>
      </c>
      <c r="AD238" s="80">
        <v>6.5690230500000002</v>
      </c>
      <c r="AE238" s="80">
        <f t="shared" si="151"/>
        <v>0</v>
      </c>
      <c r="AF238" s="80">
        <f t="shared" si="132"/>
        <v>0</v>
      </c>
      <c r="AG238" s="80">
        <f t="shared" si="133"/>
        <v>0</v>
      </c>
      <c r="AH238" s="80">
        <f t="shared" si="134"/>
        <v>0</v>
      </c>
      <c r="AI238" s="80">
        <f t="shared" si="135"/>
        <v>0</v>
      </c>
      <c r="AJ238" s="80">
        <f t="shared" si="130"/>
        <v>0</v>
      </c>
      <c r="AK238" s="80">
        <v>0</v>
      </c>
      <c r="AL238" s="80">
        <v>0</v>
      </c>
      <c r="AM238" s="80">
        <v>0</v>
      </c>
      <c r="AN238" s="80">
        <v>0</v>
      </c>
      <c r="AO238" s="37">
        <f t="shared" si="143"/>
        <v>0</v>
      </c>
      <c r="AP238" s="37">
        <v>0</v>
      </c>
      <c r="AQ238" s="37">
        <v>0</v>
      </c>
      <c r="AR238" s="37">
        <v>0</v>
      </c>
      <c r="AS238" s="37">
        <v>0</v>
      </c>
      <c r="AT238" s="37" t="s">
        <v>97</v>
      </c>
      <c r="AU238" s="37" t="s">
        <v>97</v>
      </c>
      <c r="AV238" s="37" t="s">
        <v>97</v>
      </c>
      <c r="AW238" s="37" t="s">
        <v>97</v>
      </c>
      <c r="AX238" s="37" t="s">
        <v>97</v>
      </c>
      <c r="AY238" s="37" t="s">
        <v>97</v>
      </c>
      <c r="AZ238" s="37" t="s">
        <v>97</v>
      </c>
      <c r="BA238" s="37" t="s">
        <v>97</v>
      </c>
      <c r="BB238" s="37" t="s">
        <v>97</v>
      </c>
      <c r="BC238" s="37" t="s">
        <v>97</v>
      </c>
    </row>
    <row r="239" spans="1:55" ht="36.75" customHeight="1" x14ac:dyDescent="0.25">
      <c r="A239" s="66" t="s">
        <v>239</v>
      </c>
      <c r="B239" s="26" t="s">
        <v>280</v>
      </c>
      <c r="C239" s="27" t="s">
        <v>281</v>
      </c>
      <c r="D239" s="79">
        <v>7.8828240599999999</v>
      </c>
      <c r="E239" s="80">
        <f t="shared" si="146"/>
        <v>1.0781232E-2</v>
      </c>
      <c r="F239" s="80">
        <f t="shared" si="147"/>
        <v>1.0781232E-2</v>
      </c>
      <c r="G239" s="80">
        <f t="shared" si="148"/>
        <v>0</v>
      </c>
      <c r="H239" s="80">
        <f t="shared" si="149"/>
        <v>0</v>
      </c>
      <c r="I239" s="80">
        <f t="shared" si="150"/>
        <v>0</v>
      </c>
      <c r="J239" s="80">
        <f t="shared" si="129"/>
        <v>0</v>
      </c>
      <c r="K239" s="80">
        <v>0</v>
      </c>
      <c r="L239" s="80">
        <v>0</v>
      </c>
      <c r="M239" s="80">
        <v>0</v>
      </c>
      <c r="N239" s="80">
        <v>0</v>
      </c>
      <c r="O239" s="80">
        <f t="shared" si="144"/>
        <v>1.0781232E-2</v>
      </c>
      <c r="P239" s="80">
        <v>1.0781232E-2</v>
      </c>
      <c r="Q239" s="80">
        <v>0</v>
      </c>
      <c r="R239" s="80">
        <v>0</v>
      </c>
      <c r="S239" s="80">
        <v>0</v>
      </c>
      <c r="T239" s="37" t="s">
        <v>97</v>
      </c>
      <c r="U239" s="37" t="s">
        <v>97</v>
      </c>
      <c r="V239" s="37" t="s">
        <v>97</v>
      </c>
      <c r="W239" s="37" t="s">
        <v>97</v>
      </c>
      <c r="X239" s="37" t="s">
        <v>97</v>
      </c>
      <c r="Y239" s="37" t="s">
        <v>97</v>
      </c>
      <c r="Z239" s="37" t="s">
        <v>97</v>
      </c>
      <c r="AA239" s="37" t="s">
        <v>97</v>
      </c>
      <c r="AB239" s="37" t="s">
        <v>97</v>
      </c>
      <c r="AC239" s="37" t="s">
        <v>97</v>
      </c>
      <c r="AD239" s="80">
        <v>6.5690200499999998</v>
      </c>
      <c r="AE239" s="80">
        <f t="shared" si="151"/>
        <v>0</v>
      </c>
      <c r="AF239" s="80">
        <f t="shared" si="132"/>
        <v>0</v>
      </c>
      <c r="AG239" s="80">
        <f t="shared" si="133"/>
        <v>0</v>
      </c>
      <c r="AH239" s="80">
        <f t="shared" si="134"/>
        <v>0</v>
      </c>
      <c r="AI239" s="80">
        <f t="shared" si="135"/>
        <v>0</v>
      </c>
      <c r="AJ239" s="80">
        <f t="shared" si="130"/>
        <v>0</v>
      </c>
      <c r="AK239" s="80">
        <v>0</v>
      </c>
      <c r="AL239" s="80">
        <v>0</v>
      </c>
      <c r="AM239" s="80">
        <v>0</v>
      </c>
      <c r="AN239" s="80">
        <v>0</v>
      </c>
      <c r="AO239" s="37">
        <f t="shared" si="143"/>
        <v>0</v>
      </c>
      <c r="AP239" s="37">
        <v>0</v>
      </c>
      <c r="AQ239" s="37">
        <v>0</v>
      </c>
      <c r="AR239" s="37">
        <v>0</v>
      </c>
      <c r="AS239" s="37">
        <v>0</v>
      </c>
      <c r="AT239" s="37" t="s">
        <v>97</v>
      </c>
      <c r="AU239" s="37" t="s">
        <v>97</v>
      </c>
      <c r="AV239" s="37" t="s">
        <v>97</v>
      </c>
      <c r="AW239" s="37" t="s">
        <v>97</v>
      </c>
      <c r="AX239" s="37" t="s">
        <v>97</v>
      </c>
      <c r="AY239" s="37" t="s">
        <v>97</v>
      </c>
      <c r="AZ239" s="37" t="s">
        <v>97</v>
      </c>
      <c r="BA239" s="37" t="s">
        <v>97</v>
      </c>
      <c r="BB239" s="37" t="s">
        <v>97</v>
      </c>
      <c r="BC239" s="37" t="s">
        <v>97</v>
      </c>
    </row>
    <row r="240" spans="1:55" ht="30.75" customHeight="1" x14ac:dyDescent="0.25">
      <c r="A240" s="66" t="s">
        <v>239</v>
      </c>
      <c r="B240" s="26" t="s">
        <v>282</v>
      </c>
      <c r="C240" s="27" t="s">
        <v>283</v>
      </c>
      <c r="D240" s="79">
        <v>6.7014986280000004</v>
      </c>
      <c r="E240" s="80">
        <f t="shared" si="146"/>
        <v>1.0781232E-2</v>
      </c>
      <c r="F240" s="80">
        <f t="shared" si="147"/>
        <v>1.0781232E-2</v>
      </c>
      <c r="G240" s="80">
        <f t="shared" si="148"/>
        <v>0</v>
      </c>
      <c r="H240" s="80">
        <f t="shared" si="149"/>
        <v>0</v>
      </c>
      <c r="I240" s="80">
        <f t="shared" si="150"/>
        <v>0</v>
      </c>
      <c r="J240" s="80">
        <f t="shared" si="129"/>
        <v>0</v>
      </c>
      <c r="K240" s="80">
        <v>0</v>
      </c>
      <c r="L240" s="80">
        <v>0</v>
      </c>
      <c r="M240" s="80">
        <v>0</v>
      </c>
      <c r="N240" s="80">
        <v>0</v>
      </c>
      <c r="O240" s="80">
        <f t="shared" si="144"/>
        <v>1.0781232E-2</v>
      </c>
      <c r="P240" s="80">
        <v>1.0781232E-2</v>
      </c>
      <c r="Q240" s="80">
        <v>0</v>
      </c>
      <c r="R240" s="80">
        <v>0</v>
      </c>
      <c r="S240" s="80">
        <v>0</v>
      </c>
      <c r="T240" s="37" t="s">
        <v>97</v>
      </c>
      <c r="U240" s="37" t="s">
        <v>97</v>
      </c>
      <c r="V240" s="37" t="s">
        <v>97</v>
      </c>
      <c r="W240" s="37" t="s">
        <v>97</v>
      </c>
      <c r="X240" s="37" t="s">
        <v>97</v>
      </c>
      <c r="Y240" s="37" t="s">
        <v>97</v>
      </c>
      <c r="Z240" s="37" t="s">
        <v>97</v>
      </c>
      <c r="AA240" s="37" t="s">
        <v>97</v>
      </c>
      <c r="AB240" s="37" t="s">
        <v>97</v>
      </c>
      <c r="AC240" s="37" t="s">
        <v>97</v>
      </c>
      <c r="AD240" s="80">
        <v>5.5845821899999999</v>
      </c>
      <c r="AE240" s="80">
        <f t="shared" si="151"/>
        <v>0</v>
      </c>
      <c r="AF240" s="80">
        <f t="shared" si="132"/>
        <v>0</v>
      </c>
      <c r="AG240" s="80">
        <f t="shared" si="133"/>
        <v>0</v>
      </c>
      <c r="AH240" s="80">
        <f t="shared" si="134"/>
        <v>0</v>
      </c>
      <c r="AI240" s="80">
        <f t="shared" si="135"/>
        <v>0</v>
      </c>
      <c r="AJ240" s="80">
        <f t="shared" si="130"/>
        <v>0</v>
      </c>
      <c r="AK240" s="80">
        <v>0</v>
      </c>
      <c r="AL240" s="80">
        <v>0</v>
      </c>
      <c r="AM240" s="80">
        <v>0</v>
      </c>
      <c r="AN240" s="80">
        <v>0</v>
      </c>
      <c r="AO240" s="37">
        <f t="shared" si="143"/>
        <v>0</v>
      </c>
      <c r="AP240" s="37">
        <v>0</v>
      </c>
      <c r="AQ240" s="37">
        <v>0</v>
      </c>
      <c r="AR240" s="37">
        <v>0</v>
      </c>
      <c r="AS240" s="37">
        <v>0</v>
      </c>
      <c r="AT240" s="37" t="s">
        <v>97</v>
      </c>
      <c r="AU240" s="37" t="s">
        <v>97</v>
      </c>
      <c r="AV240" s="37" t="s">
        <v>97</v>
      </c>
      <c r="AW240" s="37" t="s">
        <v>97</v>
      </c>
      <c r="AX240" s="37" t="s">
        <v>97</v>
      </c>
      <c r="AY240" s="37" t="s">
        <v>97</v>
      </c>
      <c r="AZ240" s="37" t="s">
        <v>97</v>
      </c>
      <c r="BA240" s="37" t="s">
        <v>97</v>
      </c>
      <c r="BB240" s="37" t="s">
        <v>97</v>
      </c>
      <c r="BC240" s="37" t="s">
        <v>97</v>
      </c>
    </row>
    <row r="241" spans="1:55" ht="30.75" customHeight="1" x14ac:dyDescent="0.25">
      <c r="A241" s="66" t="s">
        <v>239</v>
      </c>
      <c r="B241" s="26" t="s">
        <v>284</v>
      </c>
      <c r="C241" s="27" t="s">
        <v>285</v>
      </c>
      <c r="D241" s="79">
        <v>0.71584339200000002</v>
      </c>
      <c r="E241" s="80">
        <f t="shared" si="146"/>
        <v>2.2285199999999998E-2</v>
      </c>
      <c r="F241" s="80">
        <f t="shared" si="147"/>
        <v>2.2285199999999998E-2</v>
      </c>
      <c r="G241" s="80">
        <f t="shared" si="148"/>
        <v>0</v>
      </c>
      <c r="H241" s="80">
        <f t="shared" si="149"/>
        <v>0</v>
      </c>
      <c r="I241" s="80">
        <f t="shared" si="150"/>
        <v>0</v>
      </c>
      <c r="J241" s="80">
        <f t="shared" si="129"/>
        <v>2.2285199999999998E-2</v>
      </c>
      <c r="K241" s="80">
        <v>2.2285199999999998E-2</v>
      </c>
      <c r="L241" s="80">
        <v>0</v>
      </c>
      <c r="M241" s="80">
        <v>0</v>
      </c>
      <c r="N241" s="80">
        <v>0</v>
      </c>
      <c r="O241" s="80">
        <f t="shared" si="144"/>
        <v>0</v>
      </c>
      <c r="P241" s="80">
        <v>0</v>
      </c>
      <c r="Q241" s="80">
        <v>0</v>
      </c>
      <c r="R241" s="80">
        <v>0</v>
      </c>
      <c r="S241" s="80">
        <v>0</v>
      </c>
      <c r="T241" s="37" t="s">
        <v>97</v>
      </c>
      <c r="U241" s="37" t="s">
        <v>97</v>
      </c>
      <c r="V241" s="37" t="s">
        <v>97</v>
      </c>
      <c r="W241" s="37" t="s">
        <v>97</v>
      </c>
      <c r="X241" s="37" t="s">
        <v>97</v>
      </c>
      <c r="Y241" s="37" t="s">
        <v>97</v>
      </c>
      <c r="Z241" s="37" t="s">
        <v>97</v>
      </c>
      <c r="AA241" s="37" t="s">
        <v>97</v>
      </c>
      <c r="AB241" s="37" t="s">
        <v>97</v>
      </c>
      <c r="AC241" s="37" t="s">
        <v>97</v>
      </c>
      <c r="AD241" s="80">
        <v>0.59653615999999998</v>
      </c>
      <c r="AE241" s="80">
        <f t="shared" si="151"/>
        <v>0</v>
      </c>
      <c r="AF241" s="80">
        <f t="shared" si="132"/>
        <v>0</v>
      </c>
      <c r="AG241" s="80">
        <f t="shared" si="133"/>
        <v>0</v>
      </c>
      <c r="AH241" s="80">
        <f t="shared" si="134"/>
        <v>0</v>
      </c>
      <c r="AI241" s="80">
        <f t="shared" si="135"/>
        <v>0</v>
      </c>
      <c r="AJ241" s="80">
        <f t="shared" si="130"/>
        <v>0</v>
      </c>
      <c r="AK241" s="80">
        <v>0</v>
      </c>
      <c r="AL241" s="80">
        <v>0</v>
      </c>
      <c r="AM241" s="80">
        <v>0</v>
      </c>
      <c r="AN241" s="80">
        <v>0</v>
      </c>
      <c r="AO241" s="37">
        <f t="shared" si="143"/>
        <v>0</v>
      </c>
      <c r="AP241" s="37">
        <v>0</v>
      </c>
      <c r="AQ241" s="37">
        <v>0</v>
      </c>
      <c r="AR241" s="37">
        <v>0</v>
      </c>
      <c r="AS241" s="37">
        <v>0</v>
      </c>
      <c r="AT241" s="37" t="s">
        <v>97</v>
      </c>
      <c r="AU241" s="37" t="s">
        <v>97</v>
      </c>
      <c r="AV241" s="37" t="s">
        <v>97</v>
      </c>
      <c r="AW241" s="37" t="s">
        <v>97</v>
      </c>
      <c r="AX241" s="37" t="s">
        <v>97</v>
      </c>
      <c r="AY241" s="37" t="s">
        <v>97</v>
      </c>
      <c r="AZ241" s="37" t="s">
        <v>97</v>
      </c>
      <c r="BA241" s="37" t="s">
        <v>97</v>
      </c>
      <c r="BB241" s="37" t="s">
        <v>97</v>
      </c>
      <c r="BC241" s="37" t="s">
        <v>97</v>
      </c>
    </row>
    <row r="242" spans="1:55" ht="30.75" customHeight="1" x14ac:dyDescent="0.25">
      <c r="A242" s="66" t="s">
        <v>239</v>
      </c>
      <c r="B242" s="26" t="s">
        <v>286</v>
      </c>
      <c r="C242" s="27" t="s">
        <v>287</v>
      </c>
      <c r="D242" s="79">
        <v>4.5282312000000005</v>
      </c>
      <c r="E242" s="80">
        <f t="shared" si="146"/>
        <v>3.5491200000000001E-2</v>
      </c>
      <c r="F242" s="80">
        <f t="shared" si="147"/>
        <v>3.5491200000000001E-2</v>
      </c>
      <c r="G242" s="80">
        <f t="shared" si="148"/>
        <v>0</v>
      </c>
      <c r="H242" s="80">
        <f t="shared" si="149"/>
        <v>0</v>
      </c>
      <c r="I242" s="80">
        <f t="shared" si="150"/>
        <v>0</v>
      </c>
      <c r="J242" s="80">
        <f t="shared" si="129"/>
        <v>0</v>
      </c>
      <c r="K242" s="80">
        <v>0</v>
      </c>
      <c r="L242" s="80">
        <v>0</v>
      </c>
      <c r="M242" s="80">
        <v>0</v>
      </c>
      <c r="N242" s="80">
        <v>0</v>
      </c>
      <c r="O242" s="80">
        <f t="shared" si="144"/>
        <v>3.5491200000000001E-2</v>
      </c>
      <c r="P242" s="80">
        <v>3.5491200000000001E-2</v>
      </c>
      <c r="Q242" s="80">
        <v>0</v>
      </c>
      <c r="R242" s="80">
        <v>0</v>
      </c>
      <c r="S242" s="80">
        <v>0</v>
      </c>
      <c r="T242" s="37" t="s">
        <v>97</v>
      </c>
      <c r="U242" s="37" t="s">
        <v>97</v>
      </c>
      <c r="V242" s="37" t="s">
        <v>97</v>
      </c>
      <c r="W242" s="37" t="s">
        <v>97</v>
      </c>
      <c r="X242" s="37" t="s">
        <v>97</v>
      </c>
      <c r="Y242" s="37" t="s">
        <v>97</v>
      </c>
      <c r="Z242" s="37" t="s">
        <v>97</v>
      </c>
      <c r="AA242" s="37" t="s">
        <v>97</v>
      </c>
      <c r="AB242" s="37" t="s">
        <v>97</v>
      </c>
      <c r="AC242" s="37" t="s">
        <v>97</v>
      </c>
      <c r="AD242" s="80">
        <v>3.7735260000000008</v>
      </c>
      <c r="AE242" s="80">
        <f t="shared" si="151"/>
        <v>0</v>
      </c>
      <c r="AF242" s="80">
        <f t="shared" si="132"/>
        <v>0</v>
      </c>
      <c r="AG242" s="80">
        <f t="shared" si="133"/>
        <v>0</v>
      </c>
      <c r="AH242" s="80">
        <f t="shared" si="134"/>
        <v>0</v>
      </c>
      <c r="AI242" s="80">
        <f t="shared" si="135"/>
        <v>0</v>
      </c>
      <c r="AJ242" s="80">
        <f t="shared" si="130"/>
        <v>0</v>
      </c>
      <c r="AK242" s="80">
        <v>0</v>
      </c>
      <c r="AL242" s="80">
        <v>0</v>
      </c>
      <c r="AM242" s="80">
        <v>0</v>
      </c>
      <c r="AN242" s="80">
        <v>0</v>
      </c>
      <c r="AO242" s="37">
        <f t="shared" si="143"/>
        <v>0</v>
      </c>
      <c r="AP242" s="37">
        <v>0</v>
      </c>
      <c r="AQ242" s="37">
        <v>0</v>
      </c>
      <c r="AR242" s="37">
        <v>0</v>
      </c>
      <c r="AS242" s="37">
        <v>0</v>
      </c>
      <c r="AT242" s="37" t="s">
        <v>97</v>
      </c>
      <c r="AU242" s="37" t="s">
        <v>97</v>
      </c>
      <c r="AV242" s="37" t="s">
        <v>97</v>
      </c>
      <c r="AW242" s="37" t="s">
        <v>97</v>
      </c>
      <c r="AX242" s="37" t="s">
        <v>97</v>
      </c>
      <c r="AY242" s="37" t="s">
        <v>97</v>
      </c>
      <c r="AZ242" s="37" t="s">
        <v>97</v>
      </c>
      <c r="BA242" s="37" t="s">
        <v>97</v>
      </c>
      <c r="BB242" s="37" t="s">
        <v>97</v>
      </c>
      <c r="BC242" s="37" t="s">
        <v>97</v>
      </c>
    </row>
    <row r="243" spans="1:55" ht="30.75" customHeight="1" x14ac:dyDescent="0.25">
      <c r="A243" s="66" t="s">
        <v>239</v>
      </c>
      <c r="B243" s="26" t="s">
        <v>288</v>
      </c>
      <c r="C243" s="27" t="s">
        <v>289</v>
      </c>
      <c r="D243" s="79">
        <v>2.8084117559999999</v>
      </c>
      <c r="E243" s="80">
        <f t="shared" si="146"/>
        <v>3.2552399999999995E-2</v>
      </c>
      <c r="F243" s="80">
        <f t="shared" si="147"/>
        <v>3.2552399999999995E-2</v>
      </c>
      <c r="G243" s="80">
        <f t="shared" si="148"/>
        <v>0</v>
      </c>
      <c r="H243" s="80">
        <f t="shared" si="149"/>
        <v>0</v>
      </c>
      <c r="I243" s="80">
        <f t="shared" si="150"/>
        <v>0</v>
      </c>
      <c r="J243" s="80">
        <f t="shared" si="129"/>
        <v>3.2552399999999995E-2</v>
      </c>
      <c r="K243" s="80">
        <v>3.2552399999999995E-2</v>
      </c>
      <c r="L243" s="80">
        <v>0</v>
      </c>
      <c r="M243" s="80">
        <v>0</v>
      </c>
      <c r="N243" s="80">
        <v>0</v>
      </c>
      <c r="O243" s="80">
        <f t="shared" si="144"/>
        <v>0</v>
      </c>
      <c r="P243" s="80">
        <v>0</v>
      </c>
      <c r="Q243" s="80">
        <v>0</v>
      </c>
      <c r="R243" s="80">
        <v>0</v>
      </c>
      <c r="S243" s="80">
        <v>0</v>
      </c>
      <c r="T243" s="37" t="s">
        <v>97</v>
      </c>
      <c r="U243" s="37" t="s">
        <v>97</v>
      </c>
      <c r="V243" s="37" t="s">
        <v>97</v>
      </c>
      <c r="W243" s="37" t="s">
        <v>97</v>
      </c>
      <c r="X243" s="37" t="s">
        <v>97</v>
      </c>
      <c r="Y243" s="37" t="s">
        <v>97</v>
      </c>
      <c r="Z243" s="37" t="s">
        <v>97</v>
      </c>
      <c r="AA243" s="37" t="s">
        <v>97</v>
      </c>
      <c r="AB243" s="37" t="s">
        <v>97</v>
      </c>
      <c r="AC243" s="37" t="s">
        <v>97</v>
      </c>
      <c r="AD243" s="80">
        <v>2.3403431299999999</v>
      </c>
      <c r="AE243" s="80">
        <f t="shared" si="151"/>
        <v>0</v>
      </c>
      <c r="AF243" s="80">
        <f t="shared" si="132"/>
        <v>0</v>
      </c>
      <c r="AG243" s="80">
        <f t="shared" si="133"/>
        <v>0</v>
      </c>
      <c r="AH243" s="80">
        <f t="shared" si="134"/>
        <v>0</v>
      </c>
      <c r="AI243" s="80">
        <f t="shared" si="135"/>
        <v>0</v>
      </c>
      <c r="AJ243" s="80">
        <f t="shared" si="130"/>
        <v>0</v>
      </c>
      <c r="AK243" s="80">
        <v>0</v>
      </c>
      <c r="AL243" s="80">
        <v>0</v>
      </c>
      <c r="AM243" s="80">
        <v>0</v>
      </c>
      <c r="AN243" s="80">
        <v>0</v>
      </c>
      <c r="AO243" s="37">
        <f t="shared" si="143"/>
        <v>0</v>
      </c>
      <c r="AP243" s="37">
        <v>0</v>
      </c>
      <c r="AQ243" s="37">
        <v>0</v>
      </c>
      <c r="AR243" s="37">
        <v>0</v>
      </c>
      <c r="AS243" s="37">
        <v>0</v>
      </c>
      <c r="AT243" s="37" t="s">
        <v>97</v>
      </c>
      <c r="AU243" s="37" t="s">
        <v>97</v>
      </c>
      <c r="AV243" s="37" t="s">
        <v>97</v>
      </c>
      <c r="AW243" s="37" t="s">
        <v>97</v>
      </c>
      <c r="AX243" s="37" t="s">
        <v>97</v>
      </c>
      <c r="AY243" s="37" t="s">
        <v>97</v>
      </c>
      <c r="AZ243" s="37" t="s">
        <v>97</v>
      </c>
      <c r="BA243" s="37" t="s">
        <v>97</v>
      </c>
      <c r="BB243" s="37" t="s">
        <v>97</v>
      </c>
      <c r="BC243" s="37" t="s">
        <v>97</v>
      </c>
    </row>
    <row r="244" spans="1:55" ht="35.25" customHeight="1" x14ac:dyDescent="0.25">
      <c r="A244" s="66" t="s">
        <v>239</v>
      </c>
      <c r="B244" s="26" t="s">
        <v>290</v>
      </c>
      <c r="C244" s="27" t="s">
        <v>291</v>
      </c>
      <c r="D244" s="79">
        <v>1.6103208</v>
      </c>
      <c r="E244" s="80">
        <f t="shared" si="146"/>
        <v>2.8612800000000001E-2</v>
      </c>
      <c r="F244" s="80">
        <f t="shared" si="147"/>
        <v>2.8612800000000001E-2</v>
      </c>
      <c r="G244" s="80">
        <f t="shared" si="148"/>
        <v>0</v>
      </c>
      <c r="H244" s="80">
        <f t="shared" si="149"/>
        <v>0</v>
      </c>
      <c r="I244" s="80">
        <f t="shared" si="150"/>
        <v>0</v>
      </c>
      <c r="J244" s="80">
        <f t="shared" si="129"/>
        <v>2.8612800000000001E-2</v>
      </c>
      <c r="K244" s="80">
        <v>2.8612800000000001E-2</v>
      </c>
      <c r="L244" s="80">
        <v>0</v>
      </c>
      <c r="M244" s="80">
        <v>0</v>
      </c>
      <c r="N244" s="80">
        <v>0</v>
      </c>
      <c r="O244" s="80">
        <f t="shared" si="144"/>
        <v>0</v>
      </c>
      <c r="P244" s="80">
        <v>0</v>
      </c>
      <c r="Q244" s="80">
        <v>0</v>
      </c>
      <c r="R244" s="80">
        <v>0</v>
      </c>
      <c r="S244" s="80">
        <v>0</v>
      </c>
      <c r="T244" s="37" t="s">
        <v>97</v>
      </c>
      <c r="U244" s="37" t="s">
        <v>97</v>
      </c>
      <c r="V244" s="37" t="s">
        <v>97</v>
      </c>
      <c r="W244" s="37" t="s">
        <v>97</v>
      </c>
      <c r="X244" s="37" t="s">
        <v>97</v>
      </c>
      <c r="Y244" s="37" t="s">
        <v>97</v>
      </c>
      <c r="Z244" s="37" t="s">
        <v>97</v>
      </c>
      <c r="AA244" s="37" t="s">
        <v>97</v>
      </c>
      <c r="AB244" s="37" t="s">
        <v>97</v>
      </c>
      <c r="AC244" s="37" t="s">
        <v>97</v>
      </c>
      <c r="AD244" s="80">
        <v>1.341934</v>
      </c>
      <c r="AE244" s="80">
        <f t="shared" si="151"/>
        <v>0</v>
      </c>
      <c r="AF244" s="80">
        <f t="shared" si="132"/>
        <v>0</v>
      </c>
      <c r="AG244" s="80">
        <f t="shared" si="133"/>
        <v>0</v>
      </c>
      <c r="AH244" s="80">
        <f t="shared" si="134"/>
        <v>0</v>
      </c>
      <c r="AI244" s="80">
        <f t="shared" si="135"/>
        <v>0</v>
      </c>
      <c r="AJ244" s="80">
        <f t="shared" si="130"/>
        <v>0</v>
      </c>
      <c r="AK244" s="80">
        <v>0</v>
      </c>
      <c r="AL244" s="80">
        <v>0</v>
      </c>
      <c r="AM244" s="80">
        <v>0</v>
      </c>
      <c r="AN244" s="80">
        <v>0</v>
      </c>
      <c r="AO244" s="37">
        <f t="shared" si="143"/>
        <v>0</v>
      </c>
      <c r="AP244" s="37">
        <v>0</v>
      </c>
      <c r="AQ244" s="37">
        <v>0</v>
      </c>
      <c r="AR244" s="37">
        <v>0</v>
      </c>
      <c r="AS244" s="37">
        <v>0</v>
      </c>
      <c r="AT244" s="37" t="s">
        <v>97</v>
      </c>
      <c r="AU244" s="37" t="s">
        <v>97</v>
      </c>
      <c r="AV244" s="37" t="s">
        <v>97</v>
      </c>
      <c r="AW244" s="37" t="s">
        <v>97</v>
      </c>
      <c r="AX244" s="37" t="s">
        <v>97</v>
      </c>
      <c r="AY244" s="37" t="s">
        <v>97</v>
      </c>
      <c r="AZ244" s="37" t="s">
        <v>97</v>
      </c>
      <c r="BA244" s="37" t="s">
        <v>97</v>
      </c>
      <c r="BB244" s="37" t="s">
        <v>97</v>
      </c>
      <c r="BC244" s="37" t="s">
        <v>97</v>
      </c>
    </row>
    <row r="245" spans="1:55" ht="32.25" customHeight="1" x14ac:dyDescent="0.25">
      <c r="A245" s="66" t="s">
        <v>239</v>
      </c>
      <c r="B245" s="26" t="s">
        <v>292</v>
      </c>
      <c r="C245" s="27" t="s">
        <v>293</v>
      </c>
      <c r="D245" s="79">
        <v>1.7808865079999998</v>
      </c>
      <c r="E245" s="80">
        <f t="shared" si="146"/>
        <v>8.9999999999999993E-3</v>
      </c>
      <c r="F245" s="80">
        <f t="shared" si="147"/>
        <v>8.9999999999999993E-3</v>
      </c>
      <c r="G245" s="80">
        <f t="shared" si="148"/>
        <v>0</v>
      </c>
      <c r="H245" s="80">
        <f t="shared" si="149"/>
        <v>0</v>
      </c>
      <c r="I245" s="80">
        <f t="shared" si="150"/>
        <v>0</v>
      </c>
      <c r="J245" s="80">
        <f t="shared" si="129"/>
        <v>0</v>
      </c>
      <c r="K245" s="80">
        <v>0</v>
      </c>
      <c r="L245" s="80">
        <v>0</v>
      </c>
      <c r="M245" s="80">
        <v>0</v>
      </c>
      <c r="N245" s="80">
        <v>0</v>
      </c>
      <c r="O245" s="80">
        <f t="shared" si="144"/>
        <v>8.9999999999999993E-3</v>
      </c>
      <c r="P245" s="80">
        <v>8.9999999999999993E-3</v>
      </c>
      <c r="Q245" s="80">
        <v>0</v>
      </c>
      <c r="R245" s="80">
        <v>0</v>
      </c>
      <c r="S245" s="80">
        <v>0</v>
      </c>
      <c r="T245" s="37" t="s">
        <v>97</v>
      </c>
      <c r="U245" s="37" t="s">
        <v>97</v>
      </c>
      <c r="V245" s="37" t="s">
        <v>97</v>
      </c>
      <c r="W245" s="37" t="s">
        <v>97</v>
      </c>
      <c r="X245" s="37" t="s">
        <v>97</v>
      </c>
      <c r="Y245" s="37" t="s">
        <v>97</v>
      </c>
      <c r="Z245" s="37" t="s">
        <v>97</v>
      </c>
      <c r="AA245" s="37" t="s">
        <v>97</v>
      </c>
      <c r="AB245" s="37" t="s">
        <v>97</v>
      </c>
      <c r="AC245" s="37" t="s">
        <v>97</v>
      </c>
      <c r="AD245" s="80">
        <v>1.48407209</v>
      </c>
      <c r="AE245" s="80">
        <f t="shared" si="151"/>
        <v>0</v>
      </c>
      <c r="AF245" s="80">
        <f t="shared" si="132"/>
        <v>0</v>
      </c>
      <c r="AG245" s="80">
        <f t="shared" si="133"/>
        <v>0</v>
      </c>
      <c r="AH245" s="80">
        <f t="shared" si="134"/>
        <v>0</v>
      </c>
      <c r="AI245" s="80">
        <f t="shared" si="135"/>
        <v>0</v>
      </c>
      <c r="AJ245" s="80">
        <f t="shared" si="130"/>
        <v>0</v>
      </c>
      <c r="AK245" s="80">
        <v>0</v>
      </c>
      <c r="AL245" s="80">
        <v>0</v>
      </c>
      <c r="AM245" s="80">
        <v>0</v>
      </c>
      <c r="AN245" s="80">
        <v>0</v>
      </c>
      <c r="AO245" s="37">
        <f t="shared" si="143"/>
        <v>0</v>
      </c>
      <c r="AP245" s="37">
        <v>0</v>
      </c>
      <c r="AQ245" s="37">
        <v>0</v>
      </c>
      <c r="AR245" s="37">
        <v>0</v>
      </c>
      <c r="AS245" s="37">
        <v>0</v>
      </c>
      <c r="AT245" s="37" t="s">
        <v>97</v>
      </c>
      <c r="AU245" s="37" t="s">
        <v>97</v>
      </c>
      <c r="AV245" s="37" t="s">
        <v>97</v>
      </c>
      <c r="AW245" s="37" t="s">
        <v>97</v>
      </c>
      <c r="AX245" s="37" t="s">
        <v>97</v>
      </c>
      <c r="AY245" s="37" t="s">
        <v>97</v>
      </c>
      <c r="AZ245" s="37" t="s">
        <v>97</v>
      </c>
      <c r="BA245" s="37" t="s">
        <v>97</v>
      </c>
      <c r="BB245" s="37" t="s">
        <v>97</v>
      </c>
      <c r="BC245" s="37" t="s">
        <v>97</v>
      </c>
    </row>
    <row r="246" spans="1:55" ht="32.25" customHeight="1" x14ac:dyDescent="0.25">
      <c r="A246" s="66" t="s">
        <v>239</v>
      </c>
      <c r="B246" s="26" t="s">
        <v>294</v>
      </c>
      <c r="C246" s="27" t="s">
        <v>295</v>
      </c>
      <c r="D246" s="79">
        <v>2.5818131040000001</v>
      </c>
      <c r="E246" s="80">
        <f t="shared" si="146"/>
        <v>8.9999999999999993E-3</v>
      </c>
      <c r="F246" s="80">
        <f t="shared" si="147"/>
        <v>8.9999999999999993E-3</v>
      </c>
      <c r="G246" s="80">
        <f t="shared" si="148"/>
        <v>0</v>
      </c>
      <c r="H246" s="80">
        <f t="shared" si="149"/>
        <v>0</v>
      </c>
      <c r="I246" s="80">
        <f t="shared" si="150"/>
        <v>0</v>
      </c>
      <c r="J246" s="80">
        <f t="shared" si="129"/>
        <v>0</v>
      </c>
      <c r="K246" s="80">
        <v>0</v>
      </c>
      <c r="L246" s="80">
        <v>0</v>
      </c>
      <c r="M246" s="80">
        <v>0</v>
      </c>
      <c r="N246" s="80">
        <v>0</v>
      </c>
      <c r="O246" s="80">
        <f t="shared" si="144"/>
        <v>8.9999999999999993E-3</v>
      </c>
      <c r="P246" s="80">
        <v>8.9999999999999993E-3</v>
      </c>
      <c r="Q246" s="80">
        <v>0</v>
      </c>
      <c r="R246" s="80">
        <v>0</v>
      </c>
      <c r="S246" s="80">
        <v>0</v>
      </c>
      <c r="T246" s="37" t="s">
        <v>97</v>
      </c>
      <c r="U246" s="37" t="s">
        <v>97</v>
      </c>
      <c r="V246" s="37" t="s">
        <v>97</v>
      </c>
      <c r="W246" s="37" t="s">
        <v>97</v>
      </c>
      <c r="X246" s="37" t="s">
        <v>97</v>
      </c>
      <c r="Y246" s="37" t="s">
        <v>97</v>
      </c>
      <c r="Z246" s="37" t="s">
        <v>97</v>
      </c>
      <c r="AA246" s="37" t="s">
        <v>97</v>
      </c>
      <c r="AB246" s="37" t="s">
        <v>97</v>
      </c>
      <c r="AC246" s="37" t="s">
        <v>97</v>
      </c>
      <c r="AD246" s="80">
        <v>2.1515109199999998</v>
      </c>
      <c r="AE246" s="80">
        <f t="shared" si="151"/>
        <v>0</v>
      </c>
      <c r="AF246" s="80">
        <f t="shared" si="132"/>
        <v>0</v>
      </c>
      <c r="AG246" s="80">
        <f t="shared" si="133"/>
        <v>0</v>
      </c>
      <c r="AH246" s="80">
        <f t="shared" si="134"/>
        <v>0</v>
      </c>
      <c r="AI246" s="80">
        <f t="shared" si="135"/>
        <v>0</v>
      </c>
      <c r="AJ246" s="80">
        <f t="shared" si="130"/>
        <v>0</v>
      </c>
      <c r="AK246" s="80">
        <v>0</v>
      </c>
      <c r="AL246" s="80">
        <v>0</v>
      </c>
      <c r="AM246" s="80">
        <v>0</v>
      </c>
      <c r="AN246" s="80">
        <v>0</v>
      </c>
      <c r="AO246" s="37">
        <f t="shared" si="143"/>
        <v>0</v>
      </c>
      <c r="AP246" s="37">
        <v>0</v>
      </c>
      <c r="AQ246" s="37">
        <v>0</v>
      </c>
      <c r="AR246" s="37">
        <v>0</v>
      </c>
      <c r="AS246" s="37">
        <v>0</v>
      </c>
      <c r="AT246" s="37" t="s">
        <v>97</v>
      </c>
      <c r="AU246" s="37" t="s">
        <v>97</v>
      </c>
      <c r="AV246" s="37" t="s">
        <v>97</v>
      </c>
      <c r="AW246" s="37" t="s">
        <v>97</v>
      </c>
      <c r="AX246" s="37" t="s">
        <v>97</v>
      </c>
      <c r="AY246" s="37" t="s">
        <v>97</v>
      </c>
      <c r="AZ246" s="37" t="s">
        <v>97</v>
      </c>
      <c r="BA246" s="37" t="s">
        <v>97</v>
      </c>
      <c r="BB246" s="37" t="s">
        <v>97</v>
      </c>
      <c r="BC246" s="37" t="s">
        <v>97</v>
      </c>
    </row>
    <row r="247" spans="1:55" ht="32.25" customHeight="1" x14ac:dyDescent="0.25">
      <c r="A247" s="66" t="s">
        <v>239</v>
      </c>
      <c r="B247" s="26" t="s">
        <v>296</v>
      </c>
      <c r="C247" s="27" t="s">
        <v>297</v>
      </c>
      <c r="D247" s="79">
        <v>1.6474509720000001</v>
      </c>
      <c r="E247" s="80">
        <f t="shared" si="146"/>
        <v>5.1469296000000005E-2</v>
      </c>
      <c r="F247" s="80">
        <f t="shared" si="147"/>
        <v>5.1469296000000005E-2</v>
      </c>
      <c r="G247" s="80">
        <f t="shared" si="148"/>
        <v>0</v>
      </c>
      <c r="H247" s="80">
        <f t="shared" si="149"/>
        <v>0</v>
      </c>
      <c r="I247" s="80">
        <f t="shared" si="150"/>
        <v>0</v>
      </c>
      <c r="J247" s="80">
        <f t="shared" si="129"/>
        <v>0</v>
      </c>
      <c r="K247" s="80">
        <v>0</v>
      </c>
      <c r="L247" s="80">
        <v>0</v>
      </c>
      <c r="M247" s="80">
        <v>0</v>
      </c>
      <c r="N247" s="80">
        <v>0</v>
      </c>
      <c r="O247" s="80">
        <f t="shared" si="144"/>
        <v>5.1469296000000005E-2</v>
      </c>
      <c r="P247" s="80">
        <v>5.1469296000000005E-2</v>
      </c>
      <c r="Q247" s="80">
        <v>0</v>
      </c>
      <c r="R247" s="80">
        <v>0</v>
      </c>
      <c r="S247" s="80">
        <v>0</v>
      </c>
      <c r="T247" s="37" t="s">
        <v>97</v>
      </c>
      <c r="U247" s="37" t="s">
        <v>97</v>
      </c>
      <c r="V247" s="37" t="s">
        <v>97</v>
      </c>
      <c r="W247" s="37" t="s">
        <v>97</v>
      </c>
      <c r="X247" s="37" t="s">
        <v>97</v>
      </c>
      <c r="Y247" s="37" t="s">
        <v>97</v>
      </c>
      <c r="Z247" s="37" t="s">
        <v>97</v>
      </c>
      <c r="AA247" s="37" t="s">
        <v>97</v>
      </c>
      <c r="AB247" s="37" t="s">
        <v>97</v>
      </c>
      <c r="AC247" s="37" t="s">
        <v>97</v>
      </c>
      <c r="AD247" s="80">
        <v>1.3728758100000003</v>
      </c>
      <c r="AE247" s="80">
        <f t="shared" si="151"/>
        <v>0</v>
      </c>
      <c r="AF247" s="80">
        <f t="shared" si="132"/>
        <v>0</v>
      </c>
      <c r="AG247" s="80">
        <f t="shared" si="133"/>
        <v>0</v>
      </c>
      <c r="AH247" s="80">
        <f t="shared" si="134"/>
        <v>0</v>
      </c>
      <c r="AI247" s="80">
        <f t="shared" si="135"/>
        <v>0</v>
      </c>
      <c r="AJ247" s="80">
        <f t="shared" si="130"/>
        <v>0</v>
      </c>
      <c r="AK247" s="80">
        <v>0</v>
      </c>
      <c r="AL247" s="80">
        <v>0</v>
      </c>
      <c r="AM247" s="80">
        <v>0</v>
      </c>
      <c r="AN247" s="80">
        <v>0</v>
      </c>
      <c r="AO247" s="37">
        <f t="shared" si="143"/>
        <v>0</v>
      </c>
      <c r="AP247" s="37">
        <v>0</v>
      </c>
      <c r="AQ247" s="37">
        <v>0</v>
      </c>
      <c r="AR247" s="37">
        <v>0</v>
      </c>
      <c r="AS247" s="37">
        <v>0</v>
      </c>
      <c r="AT247" s="37" t="s">
        <v>97</v>
      </c>
      <c r="AU247" s="37" t="s">
        <v>97</v>
      </c>
      <c r="AV247" s="37" t="s">
        <v>97</v>
      </c>
      <c r="AW247" s="37" t="s">
        <v>97</v>
      </c>
      <c r="AX247" s="37" t="s">
        <v>97</v>
      </c>
      <c r="AY247" s="37" t="s">
        <v>97</v>
      </c>
      <c r="AZ247" s="37" t="s">
        <v>97</v>
      </c>
      <c r="BA247" s="37" t="s">
        <v>97</v>
      </c>
      <c r="BB247" s="37" t="s">
        <v>97</v>
      </c>
      <c r="BC247" s="37" t="s">
        <v>97</v>
      </c>
    </row>
    <row r="248" spans="1:55" ht="32.25" customHeight="1" x14ac:dyDescent="0.25">
      <c r="A248" s="66" t="s">
        <v>239</v>
      </c>
      <c r="B248" s="26" t="s">
        <v>298</v>
      </c>
      <c r="C248" s="27" t="s">
        <v>299</v>
      </c>
      <c r="D248" s="79">
        <v>1.535047008</v>
      </c>
      <c r="E248" s="80">
        <f t="shared" si="146"/>
        <v>3.8512032000000002E-2</v>
      </c>
      <c r="F248" s="80">
        <f t="shared" si="147"/>
        <v>3.8512032000000002E-2</v>
      </c>
      <c r="G248" s="80">
        <f t="shared" si="148"/>
        <v>0</v>
      </c>
      <c r="H248" s="80">
        <f t="shared" si="149"/>
        <v>0</v>
      </c>
      <c r="I248" s="80">
        <f t="shared" si="150"/>
        <v>0</v>
      </c>
      <c r="J248" s="80">
        <f t="shared" si="129"/>
        <v>2.3110800000000001E-2</v>
      </c>
      <c r="K248" s="80">
        <v>2.3110800000000001E-2</v>
      </c>
      <c r="L248" s="80">
        <v>0</v>
      </c>
      <c r="M248" s="80">
        <v>0</v>
      </c>
      <c r="N248" s="80">
        <v>0</v>
      </c>
      <c r="O248" s="80">
        <f t="shared" si="144"/>
        <v>1.5401231999999999E-2</v>
      </c>
      <c r="P248" s="80">
        <v>1.5401231999999999E-2</v>
      </c>
      <c r="Q248" s="80">
        <v>0</v>
      </c>
      <c r="R248" s="80">
        <v>0</v>
      </c>
      <c r="S248" s="80">
        <v>0</v>
      </c>
      <c r="T248" s="37" t="s">
        <v>97</v>
      </c>
      <c r="U248" s="37" t="s">
        <v>97</v>
      </c>
      <c r="V248" s="37" t="s">
        <v>97</v>
      </c>
      <c r="W248" s="37" t="s">
        <v>97</v>
      </c>
      <c r="X248" s="37" t="s">
        <v>97</v>
      </c>
      <c r="Y248" s="37" t="s">
        <v>97</v>
      </c>
      <c r="Z248" s="37" t="s">
        <v>97</v>
      </c>
      <c r="AA248" s="37" t="s">
        <v>97</v>
      </c>
      <c r="AB248" s="37" t="s">
        <v>97</v>
      </c>
      <c r="AC248" s="37" t="s">
        <v>97</v>
      </c>
      <c r="AD248" s="80">
        <v>1.2792058399999999</v>
      </c>
      <c r="AE248" s="80">
        <f t="shared" si="151"/>
        <v>0</v>
      </c>
      <c r="AF248" s="80">
        <f t="shared" si="132"/>
        <v>0</v>
      </c>
      <c r="AG248" s="80">
        <f t="shared" si="133"/>
        <v>0</v>
      </c>
      <c r="AH248" s="80">
        <f t="shared" si="134"/>
        <v>0</v>
      </c>
      <c r="AI248" s="80">
        <f t="shared" si="135"/>
        <v>0</v>
      </c>
      <c r="AJ248" s="80">
        <f t="shared" si="130"/>
        <v>0</v>
      </c>
      <c r="AK248" s="80">
        <v>0</v>
      </c>
      <c r="AL248" s="80">
        <v>0</v>
      </c>
      <c r="AM248" s="80">
        <v>0</v>
      </c>
      <c r="AN248" s="80">
        <v>0</v>
      </c>
      <c r="AO248" s="37">
        <f t="shared" si="143"/>
        <v>0</v>
      </c>
      <c r="AP248" s="37">
        <v>0</v>
      </c>
      <c r="AQ248" s="37">
        <v>0</v>
      </c>
      <c r="AR248" s="37">
        <v>0</v>
      </c>
      <c r="AS248" s="37">
        <v>0</v>
      </c>
      <c r="AT248" s="37" t="s">
        <v>97</v>
      </c>
      <c r="AU248" s="37" t="s">
        <v>97</v>
      </c>
      <c r="AV248" s="37" t="s">
        <v>97</v>
      </c>
      <c r="AW248" s="37" t="s">
        <v>97</v>
      </c>
      <c r="AX248" s="37" t="s">
        <v>97</v>
      </c>
      <c r="AY248" s="37" t="s">
        <v>97</v>
      </c>
      <c r="AZ248" s="37" t="s">
        <v>97</v>
      </c>
      <c r="BA248" s="37" t="s">
        <v>97</v>
      </c>
      <c r="BB248" s="37" t="s">
        <v>97</v>
      </c>
      <c r="BC248" s="37" t="s">
        <v>97</v>
      </c>
    </row>
    <row r="249" spans="1:55" ht="32.25" customHeight="1" x14ac:dyDescent="0.25">
      <c r="A249" s="66" t="s">
        <v>239</v>
      </c>
      <c r="B249" s="26" t="s">
        <v>300</v>
      </c>
      <c r="C249" s="27" t="s">
        <v>301</v>
      </c>
      <c r="D249" s="79">
        <v>4.1824833119999996</v>
      </c>
      <c r="E249" s="80">
        <f t="shared" si="146"/>
        <v>2.39784E-2</v>
      </c>
      <c r="F249" s="80">
        <f t="shared" si="147"/>
        <v>2.39784E-2</v>
      </c>
      <c r="G249" s="80">
        <f t="shared" si="148"/>
        <v>0</v>
      </c>
      <c r="H249" s="80">
        <f t="shared" si="149"/>
        <v>0</v>
      </c>
      <c r="I249" s="80">
        <f t="shared" si="150"/>
        <v>0</v>
      </c>
      <c r="J249" s="80">
        <f t="shared" si="129"/>
        <v>0</v>
      </c>
      <c r="K249" s="80">
        <v>0</v>
      </c>
      <c r="L249" s="80">
        <v>0</v>
      </c>
      <c r="M249" s="80">
        <v>0</v>
      </c>
      <c r="N249" s="80">
        <v>0</v>
      </c>
      <c r="O249" s="80">
        <f t="shared" si="144"/>
        <v>2.39784E-2</v>
      </c>
      <c r="P249" s="80">
        <v>2.39784E-2</v>
      </c>
      <c r="Q249" s="80">
        <v>0</v>
      </c>
      <c r="R249" s="80">
        <v>0</v>
      </c>
      <c r="S249" s="80">
        <v>0</v>
      </c>
      <c r="T249" s="37" t="s">
        <v>97</v>
      </c>
      <c r="U249" s="37" t="s">
        <v>97</v>
      </c>
      <c r="V249" s="37" t="s">
        <v>97</v>
      </c>
      <c r="W249" s="37" t="s">
        <v>97</v>
      </c>
      <c r="X249" s="37" t="s">
        <v>97</v>
      </c>
      <c r="Y249" s="37" t="s">
        <v>97</v>
      </c>
      <c r="Z249" s="37" t="s">
        <v>97</v>
      </c>
      <c r="AA249" s="37" t="s">
        <v>97</v>
      </c>
      <c r="AB249" s="37" t="s">
        <v>97</v>
      </c>
      <c r="AC249" s="37" t="s">
        <v>97</v>
      </c>
      <c r="AD249" s="80">
        <v>3.4854027599999999</v>
      </c>
      <c r="AE249" s="80">
        <f t="shared" si="151"/>
        <v>0</v>
      </c>
      <c r="AF249" s="80">
        <f t="shared" si="132"/>
        <v>0</v>
      </c>
      <c r="AG249" s="80">
        <f t="shared" si="133"/>
        <v>0</v>
      </c>
      <c r="AH249" s="80">
        <f t="shared" si="134"/>
        <v>0</v>
      </c>
      <c r="AI249" s="80">
        <f t="shared" si="135"/>
        <v>0</v>
      </c>
      <c r="AJ249" s="80">
        <f t="shared" si="130"/>
        <v>0</v>
      </c>
      <c r="AK249" s="80">
        <v>0</v>
      </c>
      <c r="AL249" s="80">
        <v>0</v>
      </c>
      <c r="AM249" s="80">
        <v>0</v>
      </c>
      <c r="AN249" s="80">
        <v>0</v>
      </c>
      <c r="AO249" s="37">
        <f t="shared" si="143"/>
        <v>0</v>
      </c>
      <c r="AP249" s="37">
        <v>0</v>
      </c>
      <c r="AQ249" s="37">
        <v>0</v>
      </c>
      <c r="AR249" s="37">
        <v>0</v>
      </c>
      <c r="AS249" s="37">
        <v>0</v>
      </c>
      <c r="AT249" s="37" t="s">
        <v>97</v>
      </c>
      <c r="AU249" s="37" t="s">
        <v>97</v>
      </c>
      <c r="AV249" s="37" t="s">
        <v>97</v>
      </c>
      <c r="AW249" s="37" t="s">
        <v>97</v>
      </c>
      <c r="AX249" s="37" t="s">
        <v>97</v>
      </c>
      <c r="AY249" s="37" t="s">
        <v>97</v>
      </c>
      <c r="AZ249" s="37" t="s">
        <v>97</v>
      </c>
      <c r="BA249" s="37" t="s">
        <v>97</v>
      </c>
      <c r="BB249" s="37" t="s">
        <v>97</v>
      </c>
      <c r="BC249" s="37" t="s">
        <v>97</v>
      </c>
    </row>
    <row r="250" spans="1:55" ht="32.25" customHeight="1" x14ac:dyDescent="0.25">
      <c r="A250" s="66" t="s">
        <v>239</v>
      </c>
      <c r="B250" s="26" t="s">
        <v>302</v>
      </c>
      <c r="C250" s="27" t="s">
        <v>303</v>
      </c>
      <c r="D250" s="79">
        <v>2.7582003719999997</v>
      </c>
      <c r="E250" s="80">
        <f t="shared" si="146"/>
        <v>0</v>
      </c>
      <c r="F250" s="80">
        <f t="shared" si="147"/>
        <v>0</v>
      </c>
      <c r="G250" s="80">
        <f t="shared" si="148"/>
        <v>0</v>
      </c>
      <c r="H250" s="80">
        <f t="shared" si="149"/>
        <v>0</v>
      </c>
      <c r="I250" s="80">
        <f t="shared" si="150"/>
        <v>0</v>
      </c>
      <c r="J250" s="80">
        <f t="shared" si="129"/>
        <v>0</v>
      </c>
      <c r="K250" s="80">
        <v>0</v>
      </c>
      <c r="L250" s="80">
        <v>0</v>
      </c>
      <c r="M250" s="80">
        <v>0</v>
      </c>
      <c r="N250" s="80">
        <v>0</v>
      </c>
      <c r="O250" s="80">
        <f t="shared" si="144"/>
        <v>0</v>
      </c>
      <c r="P250" s="80">
        <v>0</v>
      </c>
      <c r="Q250" s="80">
        <v>0</v>
      </c>
      <c r="R250" s="80">
        <v>0</v>
      </c>
      <c r="S250" s="80">
        <v>0</v>
      </c>
      <c r="T250" s="37" t="s">
        <v>97</v>
      </c>
      <c r="U250" s="37" t="s">
        <v>97</v>
      </c>
      <c r="V250" s="37" t="s">
        <v>97</v>
      </c>
      <c r="W250" s="37" t="s">
        <v>97</v>
      </c>
      <c r="X250" s="37" t="s">
        <v>97</v>
      </c>
      <c r="Y250" s="37" t="s">
        <v>97</v>
      </c>
      <c r="Z250" s="37" t="s">
        <v>97</v>
      </c>
      <c r="AA250" s="37" t="s">
        <v>97</v>
      </c>
      <c r="AB250" s="37" t="s">
        <v>97</v>
      </c>
      <c r="AC250" s="37" t="s">
        <v>97</v>
      </c>
      <c r="AD250" s="80">
        <v>2.2985003099999997</v>
      </c>
      <c r="AE250" s="80">
        <f t="shared" si="151"/>
        <v>0</v>
      </c>
      <c r="AF250" s="80">
        <f t="shared" si="132"/>
        <v>0</v>
      </c>
      <c r="AG250" s="80">
        <f t="shared" si="133"/>
        <v>0</v>
      </c>
      <c r="AH250" s="80">
        <f t="shared" si="134"/>
        <v>0</v>
      </c>
      <c r="AI250" s="80">
        <f t="shared" si="135"/>
        <v>0</v>
      </c>
      <c r="AJ250" s="80">
        <f t="shared" si="130"/>
        <v>0</v>
      </c>
      <c r="AK250" s="80">
        <v>0</v>
      </c>
      <c r="AL250" s="80">
        <v>0</v>
      </c>
      <c r="AM250" s="80">
        <v>0</v>
      </c>
      <c r="AN250" s="80">
        <v>0</v>
      </c>
      <c r="AO250" s="37">
        <f t="shared" si="143"/>
        <v>0</v>
      </c>
      <c r="AP250" s="37">
        <v>0</v>
      </c>
      <c r="AQ250" s="37">
        <v>0</v>
      </c>
      <c r="AR250" s="37">
        <v>0</v>
      </c>
      <c r="AS250" s="37">
        <v>0</v>
      </c>
      <c r="AT250" s="37" t="s">
        <v>97</v>
      </c>
      <c r="AU250" s="37" t="s">
        <v>97</v>
      </c>
      <c r="AV250" s="37" t="s">
        <v>97</v>
      </c>
      <c r="AW250" s="37" t="s">
        <v>97</v>
      </c>
      <c r="AX250" s="37" t="s">
        <v>97</v>
      </c>
      <c r="AY250" s="37" t="s">
        <v>97</v>
      </c>
      <c r="AZ250" s="37" t="s">
        <v>97</v>
      </c>
      <c r="BA250" s="37" t="s">
        <v>97</v>
      </c>
      <c r="BB250" s="37" t="s">
        <v>97</v>
      </c>
      <c r="BC250" s="37" t="s">
        <v>97</v>
      </c>
    </row>
    <row r="251" spans="1:55" ht="32.25" customHeight="1" x14ac:dyDescent="0.25">
      <c r="A251" s="66" t="s">
        <v>239</v>
      </c>
      <c r="B251" s="26" t="s">
        <v>304</v>
      </c>
      <c r="C251" s="27" t="s">
        <v>305</v>
      </c>
      <c r="D251" s="79">
        <v>2.1872914199999998</v>
      </c>
      <c r="E251" s="80">
        <f t="shared" si="146"/>
        <v>0.31845886799999995</v>
      </c>
      <c r="F251" s="80">
        <f t="shared" si="147"/>
        <v>4.4999999999999997E-3</v>
      </c>
      <c r="G251" s="80">
        <f t="shared" si="148"/>
        <v>5.5998984000000002E-2</v>
      </c>
      <c r="H251" s="80">
        <f t="shared" si="149"/>
        <v>0.25795988399999997</v>
      </c>
      <c r="I251" s="80">
        <f t="shared" si="150"/>
        <v>0</v>
      </c>
      <c r="J251" s="80">
        <f t="shared" si="129"/>
        <v>0</v>
      </c>
      <c r="K251" s="80">
        <v>0</v>
      </c>
      <c r="L251" s="80">
        <v>0</v>
      </c>
      <c r="M251" s="80">
        <v>0</v>
      </c>
      <c r="N251" s="80">
        <v>0</v>
      </c>
      <c r="O251" s="80">
        <f t="shared" si="144"/>
        <v>0.31845886799999995</v>
      </c>
      <c r="P251" s="80">
        <v>4.4999999999999997E-3</v>
      </c>
      <c r="Q251" s="80">
        <v>5.5998984000000002E-2</v>
      </c>
      <c r="R251" s="80">
        <v>0.25795988399999997</v>
      </c>
      <c r="S251" s="80">
        <v>0</v>
      </c>
      <c r="T251" s="37" t="s">
        <v>97</v>
      </c>
      <c r="U251" s="37" t="s">
        <v>97</v>
      </c>
      <c r="V251" s="37" t="s">
        <v>97</v>
      </c>
      <c r="W251" s="37" t="s">
        <v>97</v>
      </c>
      <c r="X251" s="37" t="s">
        <v>97</v>
      </c>
      <c r="Y251" s="37" t="s">
        <v>97</v>
      </c>
      <c r="Z251" s="37" t="s">
        <v>97</v>
      </c>
      <c r="AA251" s="37" t="s">
        <v>97</v>
      </c>
      <c r="AB251" s="37" t="s">
        <v>97</v>
      </c>
      <c r="AC251" s="37" t="s">
        <v>97</v>
      </c>
      <c r="AD251" s="80">
        <v>1.82274285</v>
      </c>
      <c r="AE251" s="80">
        <f t="shared" si="151"/>
        <v>0.31586020999999997</v>
      </c>
      <c r="AF251" s="80">
        <f t="shared" si="132"/>
        <v>5.4227820000000003E-2</v>
      </c>
      <c r="AG251" s="80">
        <f t="shared" si="133"/>
        <v>4.6665820000000004E-2</v>
      </c>
      <c r="AH251" s="80">
        <f t="shared" si="134"/>
        <v>0.21496657</v>
      </c>
      <c r="AI251" s="80">
        <f t="shared" si="135"/>
        <v>0</v>
      </c>
      <c r="AJ251" s="80">
        <f t="shared" si="130"/>
        <v>0</v>
      </c>
      <c r="AK251" s="80">
        <v>0</v>
      </c>
      <c r="AL251" s="80">
        <v>0</v>
      </c>
      <c r="AM251" s="80">
        <v>0</v>
      </c>
      <c r="AN251" s="80">
        <v>0</v>
      </c>
      <c r="AO251" s="37">
        <f t="shared" si="143"/>
        <v>0.31586020999999997</v>
      </c>
      <c r="AP251" s="37">
        <v>5.4227820000000003E-2</v>
      </c>
      <c r="AQ251" s="37">
        <v>4.6665820000000004E-2</v>
      </c>
      <c r="AR251" s="37">
        <v>0.21496657</v>
      </c>
      <c r="AS251" s="37">
        <v>0</v>
      </c>
      <c r="AT251" s="37" t="s">
        <v>97</v>
      </c>
      <c r="AU251" s="37" t="s">
        <v>97</v>
      </c>
      <c r="AV251" s="37" t="s">
        <v>97</v>
      </c>
      <c r="AW251" s="37" t="s">
        <v>97</v>
      </c>
      <c r="AX251" s="37" t="s">
        <v>97</v>
      </c>
      <c r="AY251" s="37" t="s">
        <v>97</v>
      </c>
      <c r="AZ251" s="37" t="s">
        <v>97</v>
      </c>
      <c r="BA251" s="37" t="s">
        <v>97</v>
      </c>
      <c r="BB251" s="37" t="s">
        <v>97</v>
      </c>
      <c r="BC251" s="37" t="s">
        <v>97</v>
      </c>
    </row>
    <row r="252" spans="1:55" ht="32.25" customHeight="1" x14ac:dyDescent="0.25">
      <c r="A252" s="66" t="s">
        <v>239</v>
      </c>
      <c r="B252" s="26" t="s">
        <v>306</v>
      </c>
      <c r="C252" s="27" t="s">
        <v>307</v>
      </c>
      <c r="D252" s="79">
        <v>1.6873670519999999</v>
      </c>
      <c r="E252" s="80">
        <f t="shared" si="146"/>
        <v>0.36389690399999997</v>
      </c>
      <c r="F252" s="80">
        <f t="shared" si="147"/>
        <v>4.4999999999999997E-3</v>
      </c>
      <c r="G252" s="80">
        <f t="shared" si="148"/>
        <v>8.3372483999999997E-2</v>
      </c>
      <c r="H252" s="80">
        <f t="shared" si="149"/>
        <v>0.27602441999999999</v>
      </c>
      <c r="I252" s="80">
        <f t="shared" si="150"/>
        <v>0</v>
      </c>
      <c r="J252" s="80">
        <f t="shared" si="129"/>
        <v>0</v>
      </c>
      <c r="K252" s="80">
        <v>0</v>
      </c>
      <c r="L252" s="80">
        <v>0</v>
      </c>
      <c r="M252" s="80">
        <v>0</v>
      </c>
      <c r="N252" s="80">
        <v>0</v>
      </c>
      <c r="O252" s="80">
        <f t="shared" si="144"/>
        <v>0.36389690399999997</v>
      </c>
      <c r="P252" s="80">
        <v>4.4999999999999997E-3</v>
      </c>
      <c r="Q252" s="80">
        <v>8.3372483999999997E-2</v>
      </c>
      <c r="R252" s="80">
        <v>0.27602441999999999</v>
      </c>
      <c r="S252" s="80">
        <v>0</v>
      </c>
      <c r="T252" s="37" t="s">
        <v>97</v>
      </c>
      <c r="U252" s="37" t="s">
        <v>97</v>
      </c>
      <c r="V252" s="37" t="s">
        <v>97</v>
      </c>
      <c r="W252" s="37" t="s">
        <v>97</v>
      </c>
      <c r="X252" s="37" t="s">
        <v>97</v>
      </c>
      <c r="Y252" s="37" t="s">
        <v>97</v>
      </c>
      <c r="Z252" s="37" t="s">
        <v>97</v>
      </c>
      <c r="AA252" s="37" t="s">
        <v>97</v>
      </c>
      <c r="AB252" s="37" t="s">
        <v>97</v>
      </c>
      <c r="AC252" s="37" t="s">
        <v>97</v>
      </c>
      <c r="AD252" s="80">
        <v>1.4061392100000001</v>
      </c>
      <c r="AE252" s="80">
        <f t="shared" si="151"/>
        <v>0.34581767000000002</v>
      </c>
      <c r="AF252" s="80">
        <f t="shared" si="132"/>
        <v>4.632025E-2</v>
      </c>
      <c r="AG252" s="80">
        <f t="shared" si="133"/>
        <v>6.9477070000000002E-2</v>
      </c>
      <c r="AH252" s="80">
        <f t="shared" si="134"/>
        <v>0.23002035000000001</v>
      </c>
      <c r="AI252" s="80">
        <f t="shared" si="135"/>
        <v>0</v>
      </c>
      <c r="AJ252" s="80">
        <f t="shared" si="130"/>
        <v>0</v>
      </c>
      <c r="AK252" s="80">
        <v>0</v>
      </c>
      <c r="AL252" s="80">
        <v>0</v>
      </c>
      <c r="AM252" s="80">
        <v>0</v>
      </c>
      <c r="AN252" s="80">
        <v>0</v>
      </c>
      <c r="AO252" s="37">
        <f t="shared" si="143"/>
        <v>0.34581767000000002</v>
      </c>
      <c r="AP252" s="37">
        <v>4.632025E-2</v>
      </c>
      <c r="AQ252" s="37">
        <v>6.9477070000000002E-2</v>
      </c>
      <c r="AR252" s="37">
        <v>0.23002035000000001</v>
      </c>
      <c r="AS252" s="37">
        <v>0</v>
      </c>
      <c r="AT252" s="37" t="s">
        <v>97</v>
      </c>
      <c r="AU252" s="37" t="s">
        <v>97</v>
      </c>
      <c r="AV252" s="37" t="s">
        <v>97</v>
      </c>
      <c r="AW252" s="37" t="s">
        <v>97</v>
      </c>
      <c r="AX252" s="37" t="s">
        <v>97</v>
      </c>
      <c r="AY252" s="37" t="s">
        <v>97</v>
      </c>
      <c r="AZ252" s="37" t="s">
        <v>97</v>
      </c>
      <c r="BA252" s="37" t="s">
        <v>97</v>
      </c>
      <c r="BB252" s="37" t="s">
        <v>97</v>
      </c>
      <c r="BC252" s="37" t="s">
        <v>97</v>
      </c>
    </row>
    <row r="253" spans="1:55" ht="32.25" customHeight="1" x14ac:dyDescent="0.25">
      <c r="A253" s="66" t="s">
        <v>239</v>
      </c>
      <c r="B253" s="26" t="s">
        <v>308</v>
      </c>
      <c r="C253" s="27" t="s">
        <v>309</v>
      </c>
      <c r="D253" s="79">
        <v>8.5218071880000004</v>
      </c>
      <c r="E253" s="80">
        <f t="shared" si="146"/>
        <v>0</v>
      </c>
      <c r="F253" s="80">
        <f t="shared" si="147"/>
        <v>0</v>
      </c>
      <c r="G253" s="80">
        <f t="shared" si="148"/>
        <v>0</v>
      </c>
      <c r="H253" s="80">
        <f t="shared" si="149"/>
        <v>0</v>
      </c>
      <c r="I253" s="80">
        <f t="shared" si="150"/>
        <v>0</v>
      </c>
      <c r="J253" s="80">
        <f t="shared" si="129"/>
        <v>0</v>
      </c>
      <c r="K253" s="80">
        <v>0</v>
      </c>
      <c r="L253" s="80">
        <v>0</v>
      </c>
      <c r="M253" s="80">
        <v>0</v>
      </c>
      <c r="N253" s="80">
        <v>0</v>
      </c>
      <c r="O253" s="80">
        <f t="shared" si="144"/>
        <v>0</v>
      </c>
      <c r="P253" s="80">
        <v>0</v>
      </c>
      <c r="Q253" s="80">
        <v>0</v>
      </c>
      <c r="R253" s="80">
        <v>0</v>
      </c>
      <c r="S253" s="80">
        <v>0</v>
      </c>
      <c r="T253" s="37" t="s">
        <v>97</v>
      </c>
      <c r="U253" s="37" t="s">
        <v>97</v>
      </c>
      <c r="V253" s="37" t="s">
        <v>97</v>
      </c>
      <c r="W253" s="37" t="s">
        <v>97</v>
      </c>
      <c r="X253" s="37" t="s">
        <v>97</v>
      </c>
      <c r="Y253" s="37" t="s">
        <v>97</v>
      </c>
      <c r="Z253" s="37" t="s">
        <v>97</v>
      </c>
      <c r="AA253" s="37" t="s">
        <v>97</v>
      </c>
      <c r="AB253" s="37" t="s">
        <v>97</v>
      </c>
      <c r="AC253" s="37" t="s">
        <v>97</v>
      </c>
      <c r="AD253" s="80">
        <v>7.1015059899999997</v>
      </c>
      <c r="AE253" s="80">
        <f t="shared" si="151"/>
        <v>0</v>
      </c>
      <c r="AF253" s="80">
        <f t="shared" si="132"/>
        <v>0</v>
      </c>
      <c r="AG253" s="80">
        <f t="shared" si="133"/>
        <v>0</v>
      </c>
      <c r="AH253" s="80">
        <f t="shared" si="134"/>
        <v>0</v>
      </c>
      <c r="AI253" s="80">
        <f t="shared" si="135"/>
        <v>0</v>
      </c>
      <c r="AJ253" s="80">
        <f t="shared" si="130"/>
        <v>0</v>
      </c>
      <c r="AK253" s="80">
        <v>0</v>
      </c>
      <c r="AL253" s="80">
        <v>0</v>
      </c>
      <c r="AM253" s="80">
        <v>0</v>
      </c>
      <c r="AN253" s="80">
        <v>0</v>
      </c>
      <c r="AO253" s="37">
        <f t="shared" si="143"/>
        <v>0</v>
      </c>
      <c r="AP253" s="37">
        <v>0</v>
      </c>
      <c r="AQ253" s="37">
        <v>0</v>
      </c>
      <c r="AR253" s="37">
        <v>0</v>
      </c>
      <c r="AS253" s="37">
        <v>0</v>
      </c>
      <c r="AT253" s="37" t="s">
        <v>97</v>
      </c>
      <c r="AU253" s="37" t="s">
        <v>97</v>
      </c>
      <c r="AV253" s="37" t="s">
        <v>97</v>
      </c>
      <c r="AW253" s="37" t="s">
        <v>97</v>
      </c>
      <c r="AX253" s="37" t="s">
        <v>97</v>
      </c>
      <c r="AY253" s="37" t="s">
        <v>97</v>
      </c>
      <c r="AZ253" s="37" t="s">
        <v>97</v>
      </c>
      <c r="BA253" s="37" t="s">
        <v>97</v>
      </c>
      <c r="BB253" s="37" t="s">
        <v>97</v>
      </c>
      <c r="BC253" s="37" t="s">
        <v>97</v>
      </c>
    </row>
    <row r="254" spans="1:55" ht="32.25" customHeight="1" x14ac:dyDescent="0.25">
      <c r="A254" s="66" t="s">
        <v>239</v>
      </c>
      <c r="B254" s="26" t="s">
        <v>310</v>
      </c>
      <c r="C254" s="27" t="s">
        <v>311</v>
      </c>
      <c r="D254" s="79">
        <v>13.139512440000001</v>
      </c>
      <c r="E254" s="80">
        <f t="shared" si="146"/>
        <v>0</v>
      </c>
      <c r="F254" s="80">
        <f t="shared" si="147"/>
        <v>0</v>
      </c>
      <c r="G254" s="80">
        <f t="shared" si="148"/>
        <v>0</v>
      </c>
      <c r="H254" s="80">
        <f t="shared" si="149"/>
        <v>0</v>
      </c>
      <c r="I254" s="80">
        <f t="shared" si="150"/>
        <v>0</v>
      </c>
      <c r="J254" s="80">
        <f t="shared" si="129"/>
        <v>0</v>
      </c>
      <c r="K254" s="80">
        <v>0</v>
      </c>
      <c r="L254" s="80">
        <v>0</v>
      </c>
      <c r="M254" s="80">
        <v>0</v>
      </c>
      <c r="N254" s="80">
        <v>0</v>
      </c>
      <c r="O254" s="80">
        <f t="shared" si="144"/>
        <v>0</v>
      </c>
      <c r="P254" s="80">
        <v>0</v>
      </c>
      <c r="Q254" s="80">
        <v>0</v>
      </c>
      <c r="R254" s="80">
        <v>0</v>
      </c>
      <c r="S254" s="80">
        <v>0</v>
      </c>
      <c r="T254" s="37" t="s">
        <v>97</v>
      </c>
      <c r="U254" s="37" t="s">
        <v>97</v>
      </c>
      <c r="V254" s="37" t="s">
        <v>97</v>
      </c>
      <c r="W254" s="37" t="s">
        <v>97</v>
      </c>
      <c r="X254" s="37" t="s">
        <v>97</v>
      </c>
      <c r="Y254" s="37" t="s">
        <v>97</v>
      </c>
      <c r="Z254" s="37" t="s">
        <v>97</v>
      </c>
      <c r="AA254" s="37" t="s">
        <v>97</v>
      </c>
      <c r="AB254" s="37" t="s">
        <v>97</v>
      </c>
      <c r="AC254" s="37" t="s">
        <v>97</v>
      </c>
      <c r="AD254" s="80">
        <v>10.949593700000001</v>
      </c>
      <c r="AE254" s="80">
        <f t="shared" si="151"/>
        <v>0</v>
      </c>
      <c r="AF254" s="80">
        <f t="shared" si="132"/>
        <v>0</v>
      </c>
      <c r="AG254" s="80">
        <f t="shared" si="133"/>
        <v>0</v>
      </c>
      <c r="AH254" s="80">
        <f t="shared" si="134"/>
        <v>0</v>
      </c>
      <c r="AI254" s="80">
        <f t="shared" si="135"/>
        <v>0</v>
      </c>
      <c r="AJ254" s="80">
        <f t="shared" si="130"/>
        <v>0</v>
      </c>
      <c r="AK254" s="80">
        <v>0</v>
      </c>
      <c r="AL254" s="80">
        <v>0</v>
      </c>
      <c r="AM254" s="80">
        <v>0</v>
      </c>
      <c r="AN254" s="80">
        <v>0</v>
      </c>
      <c r="AO254" s="37">
        <f t="shared" si="143"/>
        <v>0</v>
      </c>
      <c r="AP254" s="37">
        <v>0</v>
      </c>
      <c r="AQ254" s="37">
        <v>0</v>
      </c>
      <c r="AR254" s="37">
        <v>0</v>
      </c>
      <c r="AS254" s="37">
        <v>0</v>
      </c>
      <c r="AT254" s="37" t="s">
        <v>97</v>
      </c>
      <c r="AU254" s="37" t="s">
        <v>97</v>
      </c>
      <c r="AV254" s="37" t="s">
        <v>97</v>
      </c>
      <c r="AW254" s="37" t="s">
        <v>97</v>
      </c>
      <c r="AX254" s="37" t="s">
        <v>97</v>
      </c>
      <c r="AY254" s="37" t="s">
        <v>97</v>
      </c>
      <c r="AZ254" s="37" t="s">
        <v>97</v>
      </c>
      <c r="BA254" s="37" t="s">
        <v>97</v>
      </c>
      <c r="BB254" s="37" t="s">
        <v>97</v>
      </c>
      <c r="BC254" s="37" t="s">
        <v>97</v>
      </c>
    </row>
    <row r="255" spans="1:55" ht="35.25" customHeight="1" x14ac:dyDescent="0.25">
      <c r="A255" s="66" t="s">
        <v>239</v>
      </c>
      <c r="B255" s="26" t="s">
        <v>464</v>
      </c>
      <c r="C255" s="41" t="s">
        <v>275</v>
      </c>
      <c r="D255" s="79">
        <v>0</v>
      </c>
      <c r="E255" s="80">
        <f t="shared" si="146"/>
        <v>0.258426084</v>
      </c>
      <c r="F255" s="80">
        <f t="shared" si="147"/>
        <v>0</v>
      </c>
      <c r="G255" s="80">
        <f t="shared" si="148"/>
        <v>0.12662362799999999</v>
      </c>
      <c r="H255" s="80">
        <f t="shared" si="149"/>
        <v>0.13180245600000001</v>
      </c>
      <c r="I255" s="80">
        <f t="shared" si="150"/>
        <v>0</v>
      </c>
      <c r="J255" s="80">
        <f t="shared" si="129"/>
        <v>0.258426084</v>
      </c>
      <c r="K255" s="80">
        <v>0</v>
      </c>
      <c r="L255" s="80">
        <v>0.12662362799999999</v>
      </c>
      <c r="M255" s="80">
        <v>0.13180245600000001</v>
      </c>
      <c r="N255" s="80">
        <v>0</v>
      </c>
      <c r="O255" s="80">
        <f t="shared" si="144"/>
        <v>0</v>
      </c>
      <c r="P255" s="80">
        <v>0</v>
      </c>
      <c r="Q255" s="80">
        <v>0</v>
      </c>
      <c r="R255" s="80">
        <v>0</v>
      </c>
      <c r="S255" s="80">
        <v>0</v>
      </c>
      <c r="T255" s="37" t="s">
        <v>97</v>
      </c>
      <c r="U255" s="37" t="s">
        <v>97</v>
      </c>
      <c r="V255" s="37" t="s">
        <v>97</v>
      </c>
      <c r="W255" s="37" t="s">
        <v>97</v>
      </c>
      <c r="X255" s="37" t="s">
        <v>97</v>
      </c>
      <c r="Y255" s="37" t="s">
        <v>97</v>
      </c>
      <c r="Z255" s="37" t="s">
        <v>97</v>
      </c>
      <c r="AA255" s="37" t="s">
        <v>97</v>
      </c>
      <c r="AB255" s="37" t="s">
        <v>97</v>
      </c>
      <c r="AC255" s="37" t="s">
        <v>97</v>
      </c>
      <c r="AD255" s="80">
        <v>0</v>
      </c>
      <c r="AE255" s="80">
        <f t="shared" si="151"/>
        <v>0.21535506999999998</v>
      </c>
      <c r="AF255" s="80">
        <f t="shared" ref="AF255:AF318" si="153">AK255+AP255</f>
        <v>0</v>
      </c>
      <c r="AG255" s="80">
        <f t="shared" ref="AG255:AG318" si="154">AL255+AQ255</f>
        <v>0.10551969</v>
      </c>
      <c r="AH255" s="80">
        <f t="shared" ref="AH255:AH318" si="155">AM255+AR255</f>
        <v>0.10983538</v>
      </c>
      <c r="AI255" s="80">
        <f t="shared" ref="AI255:AI318" si="156">AN255+AS255</f>
        <v>0</v>
      </c>
      <c r="AJ255" s="80">
        <f t="shared" si="130"/>
        <v>0.21535506999999998</v>
      </c>
      <c r="AK255" s="80">
        <v>0</v>
      </c>
      <c r="AL255" s="80">
        <v>0.10551969</v>
      </c>
      <c r="AM255" s="80">
        <v>0.10983538</v>
      </c>
      <c r="AN255" s="80">
        <v>0</v>
      </c>
      <c r="AO255" s="37">
        <f t="shared" si="143"/>
        <v>0</v>
      </c>
      <c r="AP255" s="37">
        <v>0</v>
      </c>
      <c r="AQ255" s="37">
        <v>0</v>
      </c>
      <c r="AR255" s="37">
        <v>0</v>
      </c>
      <c r="AS255" s="37">
        <v>0</v>
      </c>
      <c r="AT255" s="37" t="s">
        <v>97</v>
      </c>
      <c r="AU255" s="37" t="s">
        <v>97</v>
      </c>
      <c r="AV255" s="37" t="s">
        <v>97</v>
      </c>
      <c r="AW255" s="37" t="s">
        <v>97</v>
      </c>
      <c r="AX255" s="37" t="s">
        <v>97</v>
      </c>
      <c r="AY255" s="37" t="s">
        <v>97</v>
      </c>
      <c r="AZ255" s="37" t="s">
        <v>97</v>
      </c>
      <c r="BA255" s="37" t="s">
        <v>97</v>
      </c>
      <c r="BB255" s="37" t="s">
        <v>97</v>
      </c>
      <c r="BC255" s="37" t="s">
        <v>97</v>
      </c>
    </row>
    <row r="256" spans="1:55" ht="28.5" customHeight="1" x14ac:dyDescent="0.25">
      <c r="A256" s="66" t="s">
        <v>239</v>
      </c>
      <c r="B256" s="26" t="s">
        <v>465</v>
      </c>
      <c r="C256" s="41" t="s">
        <v>277</v>
      </c>
      <c r="D256" s="79">
        <v>0</v>
      </c>
      <c r="E256" s="80">
        <f t="shared" si="146"/>
        <v>0.19101264000000001</v>
      </c>
      <c r="F256" s="80">
        <f t="shared" si="147"/>
        <v>0</v>
      </c>
      <c r="G256" s="80">
        <f t="shared" si="148"/>
        <v>7.9704852000000007E-2</v>
      </c>
      <c r="H256" s="80">
        <f t="shared" si="149"/>
        <v>0.111307788</v>
      </c>
      <c r="I256" s="80">
        <f t="shared" si="150"/>
        <v>0</v>
      </c>
      <c r="J256" s="80">
        <f t="shared" si="129"/>
        <v>0.19101264000000001</v>
      </c>
      <c r="K256" s="80">
        <v>0</v>
      </c>
      <c r="L256" s="80">
        <v>7.9704852000000007E-2</v>
      </c>
      <c r="M256" s="80">
        <v>0.111307788</v>
      </c>
      <c r="N256" s="80">
        <v>0</v>
      </c>
      <c r="O256" s="80">
        <f t="shared" si="144"/>
        <v>0</v>
      </c>
      <c r="P256" s="80">
        <v>0</v>
      </c>
      <c r="Q256" s="80">
        <v>0</v>
      </c>
      <c r="R256" s="80">
        <v>0</v>
      </c>
      <c r="S256" s="80">
        <v>0</v>
      </c>
      <c r="T256" s="37" t="s">
        <v>97</v>
      </c>
      <c r="U256" s="37" t="s">
        <v>97</v>
      </c>
      <c r="V256" s="37" t="s">
        <v>97</v>
      </c>
      <c r="W256" s="37" t="s">
        <v>97</v>
      </c>
      <c r="X256" s="37" t="s">
        <v>97</v>
      </c>
      <c r="Y256" s="37" t="s">
        <v>97</v>
      </c>
      <c r="Z256" s="37" t="s">
        <v>97</v>
      </c>
      <c r="AA256" s="37" t="s">
        <v>97</v>
      </c>
      <c r="AB256" s="37" t="s">
        <v>97</v>
      </c>
      <c r="AC256" s="37" t="s">
        <v>97</v>
      </c>
      <c r="AD256" s="80">
        <v>0</v>
      </c>
      <c r="AE256" s="80">
        <f t="shared" si="151"/>
        <v>0.15917719999999999</v>
      </c>
      <c r="AF256" s="80">
        <f t="shared" si="153"/>
        <v>0</v>
      </c>
      <c r="AG256" s="80">
        <f t="shared" si="154"/>
        <v>6.6420709999999994E-2</v>
      </c>
      <c r="AH256" s="80">
        <f t="shared" si="155"/>
        <v>9.2756489999999997E-2</v>
      </c>
      <c r="AI256" s="80">
        <f t="shared" si="156"/>
        <v>0</v>
      </c>
      <c r="AJ256" s="80">
        <f t="shared" si="130"/>
        <v>0.15917719999999999</v>
      </c>
      <c r="AK256" s="80">
        <v>0</v>
      </c>
      <c r="AL256" s="80">
        <v>6.6420709999999994E-2</v>
      </c>
      <c r="AM256" s="80">
        <v>9.2756489999999997E-2</v>
      </c>
      <c r="AN256" s="80">
        <v>0</v>
      </c>
      <c r="AO256" s="37">
        <f t="shared" si="143"/>
        <v>0</v>
      </c>
      <c r="AP256" s="37">
        <v>0</v>
      </c>
      <c r="AQ256" s="37">
        <v>0</v>
      </c>
      <c r="AR256" s="37">
        <v>0</v>
      </c>
      <c r="AS256" s="37">
        <v>0</v>
      </c>
      <c r="AT256" s="37" t="s">
        <v>97</v>
      </c>
      <c r="AU256" s="37" t="s">
        <v>97</v>
      </c>
      <c r="AV256" s="37" t="s">
        <v>97</v>
      </c>
      <c r="AW256" s="37" t="s">
        <v>97</v>
      </c>
      <c r="AX256" s="37" t="s">
        <v>97</v>
      </c>
      <c r="AY256" s="37" t="s">
        <v>97</v>
      </c>
      <c r="AZ256" s="37" t="s">
        <v>97</v>
      </c>
      <c r="BA256" s="37" t="s">
        <v>97</v>
      </c>
      <c r="BB256" s="37" t="s">
        <v>97</v>
      </c>
      <c r="BC256" s="37" t="s">
        <v>97</v>
      </c>
    </row>
    <row r="257" spans="1:55" ht="42" customHeight="1" x14ac:dyDescent="0.25">
      <c r="A257" s="66" t="s">
        <v>239</v>
      </c>
      <c r="B257" s="26" t="s">
        <v>466</v>
      </c>
      <c r="C257" s="41" t="s">
        <v>467</v>
      </c>
      <c r="D257" s="79">
        <v>0</v>
      </c>
      <c r="E257" s="80">
        <f t="shared" si="146"/>
        <v>0.98528618400000001</v>
      </c>
      <c r="F257" s="80">
        <f t="shared" si="147"/>
        <v>0</v>
      </c>
      <c r="G257" s="80">
        <f t="shared" si="148"/>
        <v>0.47459162399999999</v>
      </c>
      <c r="H257" s="80">
        <f t="shared" si="149"/>
        <v>0.51069456000000002</v>
      </c>
      <c r="I257" s="80">
        <f t="shared" si="150"/>
        <v>0</v>
      </c>
      <c r="J257" s="80">
        <f t="shared" si="129"/>
        <v>0.38220278399999996</v>
      </c>
      <c r="K257" s="80">
        <v>0</v>
      </c>
      <c r="L257" s="80">
        <v>0.20233646399999999</v>
      </c>
      <c r="M257" s="80">
        <v>0.17986632</v>
      </c>
      <c r="N257" s="80">
        <v>0</v>
      </c>
      <c r="O257" s="80">
        <f t="shared" si="144"/>
        <v>0.60308340000000005</v>
      </c>
      <c r="P257" s="80">
        <v>0</v>
      </c>
      <c r="Q257" s="80">
        <v>0.27225516</v>
      </c>
      <c r="R257" s="80">
        <v>0.33082824</v>
      </c>
      <c r="S257" s="80">
        <v>0</v>
      </c>
      <c r="T257" s="37" t="s">
        <v>97</v>
      </c>
      <c r="U257" s="37" t="s">
        <v>97</v>
      </c>
      <c r="V257" s="37" t="s">
        <v>97</v>
      </c>
      <c r="W257" s="37" t="s">
        <v>97</v>
      </c>
      <c r="X257" s="37" t="s">
        <v>97</v>
      </c>
      <c r="Y257" s="37" t="s">
        <v>97</v>
      </c>
      <c r="Z257" s="37" t="s">
        <v>97</v>
      </c>
      <c r="AA257" s="37" t="s">
        <v>97</v>
      </c>
      <c r="AB257" s="37" t="s">
        <v>97</v>
      </c>
      <c r="AC257" s="37" t="s">
        <v>97</v>
      </c>
      <c r="AD257" s="80">
        <v>0</v>
      </c>
      <c r="AE257" s="80">
        <f t="shared" si="151"/>
        <v>0.5025695</v>
      </c>
      <c r="AF257" s="80">
        <f t="shared" si="153"/>
        <v>0</v>
      </c>
      <c r="AG257" s="80">
        <f t="shared" si="154"/>
        <v>0.22687930000000001</v>
      </c>
      <c r="AH257" s="80">
        <f t="shared" si="155"/>
        <v>0.2756902</v>
      </c>
      <c r="AI257" s="80">
        <f t="shared" si="156"/>
        <v>0</v>
      </c>
      <c r="AJ257" s="80">
        <f t="shared" si="130"/>
        <v>0</v>
      </c>
      <c r="AK257" s="80">
        <v>0</v>
      </c>
      <c r="AL257" s="80">
        <v>0</v>
      </c>
      <c r="AM257" s="80">
        <v>0</v>
      </c>
      <c r="AN257" s="80">
        <v>0</v>
      </c>
      <c r="AO257" s="37">
        <f t="shared" si="143"/>
        <v>0.5025695</v>
      </c>
      <c r="AP257" s="37">
        <v>0</v>
      </c>
      <c r="AQ257" s="37">
        <v>0.22687930000000001</v>
      </c>
      <c r="AR257" s="37">
        <v>0.2756902</v>
      </c>
      <c r="AS257" s="37">
        <v>0</v>
      </c>
      <c r="AT257" s="37" t="s">
        <v>97</v>
      </c>
      <c r="AU257" s="37" t="s">
        <v>97</v>
      </c>
      <c r="AV257" s="37" t="s">
        <v>97</v>
      </c>
      <c r="AW257" s="37" t="s">
        <v>97</v>
      </c>
      <c r="AX257" s="37" t="s">
        <v>97</v>
      </c>
      <c r="AY257" s="37" t="s">
        <v>97</v>
      </c>
      <c r="AZ257" s="37" t="s">
        <v>97</v>
      </c>
      <c r="BA257" s="37" t="s">
        <v>97</v>
      </c>
      <c r="BB257" s="37" t="s">
        <v>97</v>
      </c>
      <c r="BC257" s="37" t="s">
        <v>97</v>
      </c>
    </row>
    <row r="258" spans="1:55" ht="49.5" customHeight="1" x14ac:dyDescent="0.25">
      <c r="A258" s="66" t="s">
        <v>239</v>
      </c>
      <c r="B258" s="26" t="s">
        <v>468</v>
      </c>
      <c r="C258" s="41" t="s">
        <v>469</v>
      </c>
      <c r="D258" s="79">
        <v>0</v>
      </c>
      <c r="E258" s="80">
        <f t="shared" si="146"/>
        <v>0.83938006799999998</v>
      </c>
      <c r="F258" s="80">
        <f t="shared" si="147"/>
        <v>0</v>
      </c>
      <c r="G258" s="80">
        <f t="shared" si="148"/>
        <v>0.30618955199999998</v>
      </c>
      <c r="H258" s="80">
        <f t="shared" si="149"/>
        <v>0.533190516</v>
      </c>
      <c r="I258" s="80">
        <f t="shared" si="150"/>
        <v>0</v>
      </c>
      <c r="J258" s="80">
        <f t="shared" si="129"/>
        <v>0.78641545199999996</v>
      </c>
      <c r="K258" s="80">
        <v>0</v>
      </c>
      <c r="L258" s="80">
        <v>0.25386609599999999</v>
      </c>
      <c r="M258" s="80">
        <v>0.53254935599999997</v>
      </c>
      <c r="N258" s="80">
        <v>0</v>
      </c>
      <c r="O258" s="80">
        <f t="shared" si="144"/>
        <v>5.2964615999999999E-2</v>
      </c>
      <c r="P258" s="80">
        <v>0</v>
      </c>
      <c r="Q258" s="80">
        <v>5.2323455999999997E-2</v>
      </c>
      <c r="R258" s="80">
        <v>6.4115999999999999E-4</v>
      </c>
      <c r="S258" s="80">
        <v>0</v>
      </c>
      <c r="T258" s="37" t="s">
        <v>97</v>
      </c>
      <c r="U258" s="37" t="s">
        <v>97</v>
      </c>
      <c r="V258" s="37" t="s">
        <v>97</v>
      </c>
      <c r="W258" s="37" t="s">
        <v>97</v>
      </c>
      <c r="X258" s="37" t="s">
        <v>97</v>
      </c>
      <c r="Y258" s="37" t="s">
        <v>97</v>
      </c>
      <c r="Z258" s="37" t="s">
        <v>97</v>
      </c>
      <c r="AA258" s="37" t="s">
        <v>97</v>
      </c>
      <c r="AB258" s="37" t="s">
        <v>97</v>
      </c>
      <c r="AC258" s="37" t="s">
        <v>97</v>
      </c>
      <c r="AD258" s="80">
        <v>0</v>
      </c>
      <c r="AE258" s="80">
        <f t="shared" si="151"/>
        <v>2.3693220999999998</v>
      </c>
      <c r="AF258" s="80">
        <f t="shared" si="153"/>
        <v>3.6344710000000002E-2</v>
      </c>
      <c r="AG258" s="80">
        <f t="shared" si="154"/>
        <v>1.8886519599999998</v>
      </c>
      <c r="AH258" s="80">
        <f t="shared" si="155"/>
        <v>0.44432543000000002</v>
      </c>
      <c r="AI258" s="80">
        <f t="shared" si="156"/>
        <v>0</v>
      </c>
      <c r="AJ258" s="80">
        <f t="shared" si="130"/>
        <v>2.3251849199999999</v>
      </c>
      <c r="AK258" s="80">
        <v>3.6344710000000002E-2</v>
      </c>
      <c r="AL258" s="80">
        <v>1.8450490799999999</v>
      </c>
      <c r="AM258" s="80">
        <v>0.44379113000000003</v>
      </c>
      <c r="AN258" s="80">
        <v>0</v>
      </c>
      <c r="AO258" s="37">
        <f t="shared" si="143"/>
        <v>4.4137179999999998E-2</v>
      </c>
      <c r="AP258" s="37">
        <v>0</v>
      </c>
      <c r="AQ258" s="37">
        <v>4.3602879999999997E-2</v>
      </c>
      <c r="AR258" s="37">
        <v>5.3430000000000003E-4</v>
      </c>
      <c r="AS258" s="37">
        <v>0</v>
      </c>
      <c r="AT258" s="37" t="s">
        <v>97</v>
      </c>
      <c r="AU258" s="37" t="s">
        <v>97</v>
      </c>
      <c r="AV258" s="37" t="s">
        <v>97</v>
      </c>
      <c r="AW258" s="37" t="s">
        <v>97</v>
      </c>
      <c r="AX258" s="37" t="s">
        <v>97</v>
      </c>
      <c r="AY258" s="37" t="s">
        <v>97</v>
      </c>
      <c r="AZ258" s="37" t="s">
        <v>97</v>
      </c>
      <c r="BA258" s="37" t="s">
        <v>97</v>
      </c>
      <c r="BB258" s="37" t="s">
        <v>97</v>
      </c>
      <c r="BC258" s="37" t="s">
        <v>97</v>
      </c>
    </row>
    <row r="259" spans="1:55" ht="33.75" customHeight="1" x14ac:dyDescent="0.25">
      <c r="A259" s="66" t="s">
        <v>239</v>
      </c>
      <c r="B259" s="26" t="s">
        <v>470</v>
      </c>
      <c r="C259" s="41" t="s">
        <v>471</v>
      </c>
      <c r="D259" s="79">
        <v>0</v>
      </c>
      <c r="E259" s="80">
        <f t="shared" si="146"/>
        <v>0.95315850000000013</v>
      </c>
      <c r="F259" s="80">
        <f t="shared" si="147"/>
        <v>0</v>
      </c>
      <c r="G259" s="80">
        <f t="shared" si="148"/>
        <v>0.54534249600000007</v>
      </c>
      <c r="H259" s="80">
        <f t="shared" si="149"/>
        <v>0.40781600400000001</v>
      </c>
      <c r="I259" s="80">
        <f t="shared" si="150"/>
        <v>0</v>
      </c>
      <c r="J259" s="80">
        <f t="shared" si="129"/>
        <v>0.8458059120000001</v>
      </c>
      <c r="K259" s="80">
        <v>0</v>
      </c>
      <c r="L259" s="80">
        <v>0.45347749200000004</v>
      </c>
      <c r="M259" s="80">
        <v>0.39232842000000001</v>
      </c>
      <c r="N259" s="80">
        <v>0</v>
      </c>
      <c r="O259" s="80">
        <f t="shared" si="144"/>
        <v>0.107352588</v>
      </c>
      <c r="P259" s="80">
        <v>0</v>
      </c>
      <c r="Q259" s="80">
        <v>9.1865004E-2</v>
      </c>
      <c r="R259" s="80">
        <v>1.5487583999999999E-2</v>
      </c>
      <c r="S259" s="80">
        <v>0</v>
      </c>
      <c r="T259" s="37" t="s">
        <v>97</v>
      </c>
      <c r="U259" s="37" t="s">
        <v>97</v>
      </c>
      <c r="V259" s="37" t="s">
        <v>97</v>
      </c>
      <c r="W259" s="37" t="s">
        <v>97</v>
      </c>
      <c r="X259" s="37" t="s">
        <v>97</v>
      </c>
      <c r="Y259" s="37" t="s">
        <v>97</v>
      </c>
      <c r="Z259" s="37" t="s">
        <v>97</v>
      </c>
      <c r="AA259" s="37" t="s">
        <v>97</v>
      </c>
      <c r="AB259" s="37" t="s">
        <v>97</v>
      </c>
      <c r="AC259" s="37" t="s">
        <v>97</v>
      </c>
      <c r="AD259" s="80">
        <v>0</v>
      </c>
      <c r="AE259" s="80">
        <f t="shared" si="151"/>
        <v>2.1942462699999998</v>
      </c>
      <c r="AF259" s="80">
        <f t="shared" si="153"/>
        <v>0.10550049</v>
      </c>
      <c r="AG259" s="80">
        <f t="shared" si="154"/>
        <v>1.74889911</v>
      </c>
      <c r="AH259" s="80">
        <f t="shared" si="155"/>
        <v>0.33984667000000002</v>
      </c>
      <c r="AI259" s="80">
        <f t="shared" si="156"/>
        <v>0</v>
      </c>
      <c r="AJ259" s="80">
        <f t="shared" si="130"/>
        <v>2.1047857799999998</v>
      </c>
      <c r="AK259" s="80">
        <v>0.10550049</v>
      </c>
      <c r="AL259" s="80">
        <v>1.6723449399999999</v>
      </c>
      <c r="AM259" s="80">
        <v>0.32694035000000005</v>
      </c>
      <c r="AN259" s="80">
        <v>0</v>
      </c>
      <c r="AO259" s="37">
        <f t="shared" si="143"/>
        <v>8.9460490000000004E-2</v>
      </c>
      <c r="AP259" s="37">
        <v>0</v>
      </c>
      <c r="AQ259" s="37">
        <v>7.6554170000000005E-2</v>
      </c>
      <c r="AR259" s="37">
        <v>1.2906319999999999E-2</v>
      </c>
      <c r="AS259" s="37">
        <v>0</v>
      </c>
      <c r="AT259" s="37" t="s">
        <v>97</v>
      </c>
      <c r="AU259" s="37" t="s">
        <v>97</v>
      </c>
      <c r="AV259" s="37" t="s">
        <v>97</v>
      </c>
      <c r="AW259" s="37" t="s">
        <v>97</v>
      </c>
      <c r="AX259" s="37" t="s">
        <v>97</v>
      </c>
      <c r="AY259" s="37" t="s">
        <v>97</v>
      </c>
      <c r="AZ259" s="37" t="s">
        <v>97</v>
      </c>
      <c r="BA259" s="37" t="s">
        <v>97</v>
      </c>
      <c r="BB259" s="37" t="s">
        <v>97</v>
      </c>
      <c r="BC259" s="37" t="s">
        <v>97</v>
      </c>
    </row>
    <row r="260" spans="1:55" ht="49.5" customHeight="1" x14ac:dyDescent="0.25">
      <c r="A260" s="66" t="s">
        <v>239</v>
      </c>
      <c r="B260" s="26" t="s">
        <v>472</v>
      </c>
      <c r="C260" s="41" t="s">
        <v>473</v>
      </c>
      <c r="D260" s="79">
        <v>0</v>
      </c>
      <c r="E260" s="80">
        <f t="shared" si="146"/>
        <v>2.24712E-2</v>
      </c>
      <c r="F260" s="80">
        <f t="shared" si="147"/>
        <v>2.24712E-2</v>
      </c>
      <c r="G260" s="80">
        <f t="shared" si="148"/>
        <v>0</v>
      </c>
      <c r="H260" s="80">
        <f t="shared" si="149"/>
        <v>0</v>
      </c>
      <c r="I260" s="80">
        <f t="shared" si="150"/>
        <v>0</v>
      </c>
      <c r="J260" s="80">
        <f t="shared" si="129"/>
        <v>2.24712E-2</v>
      </c>
      <c r="K260" s="80">
        <v>2.24712E-2</v>
      </c>
      <c r="L260" s="80">
        <v>0</v>
      </c>
      <c r="M260" s="80">
        <v>0</v>
      </c>
      <c r="N260" s="80">
        <v>0</v>
      </c>
      <c r="O260" s="80">
        <f t="shared" si="144"/>
        <v>0</v>
      </c>
      <c r="P260" s="80">
        <v>0</v>
      </c>
      <c r="Q260" s="80">
        <v>0</v>
      </c>
      <c r="R260" s="80">
        <v>0</v>
      </c>
      <c r="S260" s="80">
        <v>0</v>
      </c>
      <c r="T260" s="37" t="s">
        <v>97</v>
      </c>
      <c r="U260" s="37" t="s">
        <v>97</v>
      </c>
      <c r="V260" s="37" t="s">
        <v>97</v>
      </c>
      <c r="W260" s="37" t="s">
        <v>97</v>
      </c>
      <c r="X260" s="37" t="s">
        <v>97</v>
      </c>
      <c r="Y260" s="37" t="s">
        <v>97</v>
      </c>
      <c r="Z260" s="37" t="s">
        <v>97</v>
      </c>
      <c r="AA260" s="37" t="s">
        <v>97</v>
      </c>
      <c r="AB260" s="37" t="s">
        <v>97</v>
      </c>
      <c r="AC260" s="37" t="s">
        <v>97</v>
      </c>
      <c r="AD260" s="80">
        <v>0</v>
      </c>
      <c r="AE260" s="80">
        <f t="shared" si="151"/>
        <v>0</v>
      </c>
      <c r="AF260" s="80">
        <f t="shared" si="153"/>
        <v>0</v>
      </c>
      <c r="AG260" s="80">
        <f t="shared" si="154"/>
        <v>0</v>
      </c>
      <c r="AH260" s="80">
        <f t="shared" si="155"/>
        <v>0</v>
      </c>
      <c r="AI260" s="80">
        <f t="shared" si="156"/>
        <v>0</v>
      </c>
      <c r="AJ260" s="80">
        <f t="shared" si="130"/>
        <v>0</v>
      </c>
      <c r="AK260" s="80">
        <v>0</v>
      </c>
      <c r="AL260" s="80">
        <v>0</v>
      </c>
      <c r="AM260" s="80">
        <v>0</v>
      </c>
      <c r="AN260" s="80">
        <v>0</v>
      </c>
      <c r="AO260" s="37">
        <f t="shared" si="143"/>
        <v>0</v>
      </c>
      <c r="AP260" s="37">
        <v>0</v>
      </c>
      <c r="AQ260" s="37">
        <v>0</v>
      </c>
      <c r="AR260" s="37">
        <v>0</v>
      </c>
      <c r="AS260" s="37">
        <v>0</v>
      </c>
      <c r="AT260" s="37" t="s">
        <v>97</v>
      </c>
      <c r="AU260" s="37" t="s">
        <v>97</v>
      </c>
      <c r="AV260" s="37" t="s">
        <v>97</v>
      </c>
      <c r="AW260" s="37" t="s">
        <v>97</v>
      </c>
      <c r="AX260" s="37" t="s">
        <v>97</v>
      </c>
      <c r="AY260" s="37" t="s">
        <v>97</v>
      </c>
      <c r="AZ260" s="37" t="s">
        <v>97</v>
      </c>
      <c r="BA260" s="37" t="s">
        <v>97</v>
      </c>
      <c r="BB260" s="37" t="s">
        <v>97</v>
      </c>
      <c r="BC260" s="37" t="s">
        <v>97</v>
      </c>
    </row>
    <row r="261" spans="1:55" ht="33.75" customHeight="1" x14ac:dyDescent="0.25">
      <c r="A261" s="99" t="s">
        <v>239</v>
      </c>
      <c r="B261" s="26" t="s">
        <v>594</v>
      </c>
      <c r="C261" s="41" t="s">
        <v>595</v>
      </c>
      <c r="D261" s="79">
        <v>0</v>
      </c>
      <c r="E261" s="80">
        <f t="shared" si="146"/>
        <v>0.186618648</v>
      </c>
      <c r="F261" s="80">
        <f t="shared" si="147"/>
        <v>0</v>
      </c>
      <c r="G261" s="80">
        <f t="shared" si="148"/>
        <v>9.9699155999999983E-2</v>
      </c>
      <c r="H261" s="80">
        <f t="shared" si="149"/>
        <v>8.6919492000000001E-2</v>
      </c>
      <c r="I261" s="80">
        <f t="shared" si="150"/>
        <v>0</v>
      </c>
      <c r="J261" s="80">
        <f>K261+L261+M261+N261</f>
        <v>0</v>
      </c>
      <c r="K261" s="80">
        <v>0</v>
      </c>
      <c r="L261" s="80">
        <v>0</v>
      </c>
      <c r="M261" s="80">
        <v>0</v>
      </c>
      <c r="N261" s="80">
        <v>0</v>
      </c>
      <c r="O261" s="80">
        <f t="shared" si="144"/>
        <v>0.186618648</v>
      </c>
      <c r="P261" s="80">
        <v>0</v>
      </c>
      <c r="Q261" s="80">
        <v>9.9699155999999983E-2</v>
      </c>
      <c r="R261" s="80">
        <v>8.6919492000000001E-2</v>
      </c>
      <c r="S261" s="80">
        <v>0</v>
      </c>
      <c r="T261" s="37" t="s">
        <v>97</v>
      </c>
      <c r="U261" s="37" t="s">
        <v>97</v>
      </c>
      <c r="V261" s="37" t="s">
        <v>97</v>
      </c>
      <c r="W261" s="37" t="s">
        <v>97</v>
      </c>
      <c r="X261" s="37" t="s">
        <v>97</v>
      </c>
      <c r="Y261" s="37" t="s">
        <v>97</v>
      </c>
      <c r="Z261" s="37" t="s">
        <v>97</v>
      </c>
      <c r="AA261" s="37" t="s">
        <v>97</v>
      </c>
      <c r="AB261" s="37" t="s">
        <v>97</v>
      </c>
      <c r="AC261" s="37" t="s">
        <v>97</v>
      </c>
      <c r="AD261" s="80">
        <v>0</v>
      </c>
      <c r="AE261" s="80">
        <f t="shared" si="151"/>
        <v>0.15551554000000001</v>
      </c>
      <c r="AF261" s="80">
        <f t="shared" si="153"/>
        <v>0</v>
      </c>
      <c r="AG261" s="80">
        <f t="shared" si="154"/>
        <v>8.3082629999999991E-2</v>
      </c>
      <c r="AH261" s="80">
        <f t="shared" si="155"/>
        <v>7.2432910000000003E-2</v>
      </c>
      <c r="AI261" s="80">
        <f t="shared" si="156"/>
        <v>0</v>
      </c>
      <c r="AJ261" s="80">
        <f t="shared" si="130"/>
        <v>0</v>
      </c>
      <c r="AK261" s="80">
        <v>0</v>
      </c>
      <c r="AL261" s="80">
        <v>0</v>
      </c>
      <c r="AM261" s="80">
        <v>0</v>
      </c>
      <c r="AN261" s="80">
        <v>0</v>
      </c>
      <c r="AO261" s="37">
        <f t="shared" si="143"/>
        <v>0.15551554000000001</v>
      </c>
      <c r="AP261" s="37">
        <v>0</v>
      </c>
      <c r="AQ261" s="37">
        <v>8.3082629999999991E-2</v>
      </c>
      <c r="AR261" s="37">
        <v>7.2432910000000003E-2</v>
      </c>
      <c r="AS261" s="37">
        <v>0</v>
      </c>
      <c r="AT261" s="37" t="s">
        <v>97</v>
      </c>
      <c r="AU261" s="37" t="s">
        <v>97</v>
      </c>
      <c r="AV261" s="37" t="s">
        <v>97</v>
      </c>
      <c r="AW261" s="37" t="s">
        <v>97</v>
      </c>
      <c r="AX261" s="37" t="s">
        <v>97</v>
      </c>
      <c r="AY261" s="37" t="s">
        <v>97</v>
      </c>
      <c r="AZ261" s="37" t="s">
        <v>97</v>
      </c>
      <c r="BA261" s="37" t="s">
        <v>97</v>
      </c>
      <c r="BB261" s="37" t="s">
        <v>97</v>
      </c>
      <c r="BC261" s="37" t="s">
        <v>97</v>
      </c>
    </row>
    <row r="262" spans="1:55" ht="33.75" customHeight="1" x14ac:dyDescent="0.25">
      <c r="A262" s="99" t="s">
        <v>239</v>
      </c>
      <c r="B262" s="26" t="s">
        <v>596</v>
      </c>
      <c r="C262" s="41" t="s">
        <v>597</v>
      </c>
      <c r="D262" s="79">
        <v>0</v>
      </c>
      <c r="E262" s="80">
        <f t="shared" si="146"/>
        <v>0.121102536</v>
      </c>
      <c r="F262" s="80">
        <f t="shared" si="147"/>
        <v>0</v>
      </c>
      <c r="G262" s="80">
        <f t="shared" si="148"/>
        <v>6.6615335999999997E-2</v>
      </c>
      <c r="H262" s="80">
        <f t="shared" si="149"/>
        <v>5.44872E-2</v>
      </c>
      <c r="I262" s="80">
        <f t="shared" si="150"/>
        <v>0</v>
      </c>
      <c r="J262" s="80">
        <f t="shared" ref="J262:J272" si="157">K262+L262+M262+N262</f>
        <v>0</v>
      </c>
      <c r="K262" s="80">
        <v>0</v>
      </c>
      <c r="L262" s="80">
        <v>0</v>
      </c>
      <c r="M262" s="80">
        <v>0</v>
      </c>
      <c r="N262" s="80">
        <v>0</v>
      </c>
      <c r="O262" s="80">
        <f t="shared" si="144"/>
        <v>0.121102536</v>
      </c>
      <c r="P262" s="80">
        <v>0</v>
      </c>
      <c r="Q262" s="80">
        <v>6.6615335999999997E-2</v>
      </c>
      <c r="R262" s="80">
        <v>5.44872E-2</v>
      </c>
      <c r="S262" s="80">
        <v>0</v>
      </c>
      <c r="T262" s="37" t="s">
        <v>97</v>
      </c>
      <c r="U262" s="37" t="s">
        <v>97</v>
      </c>
      <c r="V262" s="37" t="s">
        <v>97</v>
      </c>
      <c r="W262" s="37" t="s">
        <v>97</v>
      </c>
      <c r="X262" s="37" t="s">
        <v>97</v>
      </c>
      <c r="Y262" s="37" t="s">
        <v>97</v>
      </c>
      <c r="Z262" s="37" t="s">
        <v>97</v>
      </c>
      <c r="AA262" s="37" t="s">
        <v>97</v>
      </c>
      <c r="AB262" s="37" t="s">
        <v>97</v>
      </c>
      <c r="AC262" s="37" t="s">
        <v>97</v>
      </c>
      <c r="AD262" s="80">
        <v>0</v>
      </c>
      <c r="AE262" s="80">
        <f t="shared" si="151"/>
        <v>0.10091878</v>
      </c>
      <c r="AF262" s="80">
        <f t="shared" si="153"/>
        <v>0</v>
      </c>
      <c r="AG262" s="80">
        <f t="shared" si="154"/>
        <v>5.5512779999999998E-2</v>
      </c>
      <c r="AH262" s="80">
        <f t="shared" si="155"/>
        <v>4.5406000000000002E-2</v>
      </c>
      <c r="AI262" s="80">
        <f t="shared" si="156"/>
        <v>0</v>
      </c>
      <c r="AJ262" s="80">
        <f t="shared" si="130"/>
        <v>0</v>
      </c>
      <c r="AK262" s="80">
        <v>0</v>
      </c>
      <c r="AL262" s="80">
        <v>0</v>
      </c>
      <c r="AM262" s="80">
        <v>0</v>
      </c>
      <c r="AN262" s="80">
        <v>0</v>
      </c>
      <c r="AO262" s="37">
        <f t="shared" ref="AO262:AO272" si="158">AP262+AQ262+AR262+AS262</f>
        <v>0.10091878</v>
      </c>
      <c r="AP262" s="37">
        <v>0</v>
      </c>
      <c r="AQ262" s="37">
        <v>5.5512779999999998E-2</v>
      </c>
      <c r="AR262" s="37">
        <v>4.5406000000000002E-2</v>
      </c>
      <c r="AS262" s="37">
        <v>0</v>
      </c>
      <c r="AT262" s="37" t="s">
        <v>97</v>
      </c>
      <c r="AU262" s="37" t="s">
        <v>97</v>
      </c>
      <c r="AV262" s="37" t="s">
        <v>97</v>
      </c>
      <c r="AW262" s="37" t="s">
        <v>97</v>
      </c>
      <c r="AX262" s="37" t="s">
        <v>97</v>
      </c>
      <c r="AY262" s="37" t="s">
        <v>97</v>
      </c>
      <c r="AZ262" s="37" t="s">
        <v>97</v>
      </c>
      <c r="BA262" s="37" t="s">
        <v>97</v>
      </c>
      <c r="BB262" s="37" t="s">
        <v>97</v>
      </c>
      <c r="BC262" s="37" t="s">
        <v>97</v>
      </c>
    </row>
    <row r="263" spans="1:55" ht="33.75" customHeight="1" x14ac:dyDescent="0.25">
      <c r="A263" s="99" t="s">
        <v>239</v>
      </c>
      <c r="B263" s="26" t="s">
        <v>598</v>
      </c>
      <c r="C263" s="41" t="s">
        <v>599</v>
      </c>
      <c r="D263" s="79">
        <v>0</v>
      </c>
      <c r="E263" s="80">
        <f t="shared" si="146"/>
        <v>0.137132016</v>
      </c>
      <c r="F263" s="80">
        <f t="shared" si="147"/>
        <v>0</v>
      </c>
      <c r="G263" s="80">
        <f t="shared" si="148"/>
        <v>6.011934E-2</v>
      </c>
      <c r="H263" s="80">
        <f t="shared" si="149"/>
        <v>7.7012675999999988E-2</v>
      </c>
      <c r="I263" s="80">
        <f t="shared" si="150"/>
        <v>0</v>
      </c>
      <c r="J263" s="80">
        <f t="shared" si="157"/>
        <v>0</v>
      </c>
      <c r="K263" s="80">
        <v>0</v>
      </c>
      <c r="L263" s="80">
        <v>0</v>
      </c>
      <c r="M263" s="80">
        <v>0</v>
      </c>
      <c r="N263" s="80">
        <v>0</v>
      </c>
      <c r="O263" s="80">
        <f t="shared" si="144"/>
        <v>0.137132016</v>
      </c>
      <c r="P263" s="80">
        <v>0</v>
      </c>
      <c r="Q263" s="80">
        <v>6.011934E-2</v>
      </c>
      <c r="R263" s="80">
        <v>7.7012675999999988E-2</v>
      </c>
      <c r="S263" s="80">
        <v>0</v>
      </c>
      <c r="T263" s="37" t="s">
        <v>97</v>
      </c>
      <c r="U263" s="37" t="s">
        <v>97</v>
      </c>
      <c r="V263" s="37" t="s">
        <v>97</v>
      </c>
      <c r="W263" s="37" t="s">
        <v>97</v>
      </c>
      <c r="X263" s="37" t="s">
        <v>97</v>
      </c>
      <c r="Y263" s="37" t="s">
        <v>97</v>
      </c>
      <c r="Z263" s="37" t="s">
        <v>97</v>
      </c>
      <c r="AA263" s="37" t="s">
        <v>97</v>
      </c>
      <c r="AB263" s="37" t="s">
        <v>97</v>
      </c>
      <c r="AC263" s="37" t="s">
        <v>97</v>
      </c>
      <c r="AD263" s="80">
        <v>0</v>
      </c>
      <c r="AE263" s="80">
        <f t="shared" si="151"/>
        <v>0.11427667999999999</v>
      </c>
      <c r="AF263" s="80">
        <f t="shared" si="153"/>
        <v>0</v>
      </c>
      <c r="AG263" s="80">
        <f t="shared" si="154"/>
        <v>5.0099450000000004E-2</v>
      </c>
      <c r="AH263" s="80">
        <f t="shared" si="155"/>
        <v>6.4177229999999988E-2</v>
      </c>
      <c r="AI263" s="80">
        <f t="shared" si="156"/>
        <v>0</v>
      </c>
      <c r="AJ263" s="80">
        <f t="shared" si="130"/>
        <v>0</v>
      </c>
      <c r="AK263" s="80">
        <v>0</v>
      </c>
      <c r="AL263" s="80">
        <v>0</v>
      </c>
      <c r="AM263" s="80">
        <v>0</v>
      </c>
      <c r="AN263" s="80">
        <v>0</v>
      </c>
      <c r="AO263" s="37">
        <f t="shared" si="158"/>
        <v>0.11427667999999999</v>
      </c>
      <c r="AP263" s="37">
        <v>0</v>
      </c>
      <c r="AQ263" s="37">
        <v>5.0099450000000004E-2</v>
      </c>
      <c r="AR263" s="37">
        <v>6.4177229999999988E-2</v>
      </c>
      <c r="AS263" s="37">
        <v>0</v>
      </c>
      <c r="AT263" s="37" t="s">
        <v>97</v>
      </c>
      <c r="AU263" s="37" t="s">
        <v>97</v>
      </c>
      <c r="AV263" s="37" t="s">
        <v>97</v>
      </c>
      <c r="AW263" s="37" t="s">
        <v>97</v>
      </c>
      <c r="AX263" s="37" t="s">
        <v>97</v>
      </c>
      <c r="AY263" s="37" t="s">
        <v>97</v>
      </c>
      <c r="AZ263" s="37" t="s">
        <v>97</v>
      </c>
      <c r="BA263" s="37" t="s">
        <v>97</v>
      </c>
      <c r="BB263" s="37" t="s">
        <v>97</v>
      </c>
      <c r="BC263" s="37" t="s">
        <v>97</v>
      </c>
    </row>
    <row r="264" spans="1:55" ht="33.75" customHeight="1" x14ac:dyDescent="0.25">
      <c r="A264" s="99" t="s">
        <v>239</v>
      </c>
      <c r="B264" s="26" t="s">
        <v>600</v>
      </c>
      <c r="C264" s="41" t="s">
        <v>601</v>
      </c>
      <c r="D264" s="79">
        <v>0</v>
      </c>
      <c r="E264" s="80">
        <f t="shared" si="146"/>
        <v>2.1207599999999997E-2</v>
      </c>
      <c r="F264" s="80">
        <f t="shared" si="147"/>
        <v>2.1207599999999997E-2</v>
      </c>
      <c r="G264" s="80">
        <f t="shared" si="148"/>
        <v>0</v>
      </c>
      <c r="H264" s="80">
        <f t="shared" si="149"/>
        <v>0</v>
      </c>
      <c r="I264" s="80">
        <f t="shared" si="150"/>
        <v>0</v>
      </c>
      <c r="J264" s="80">
        <f t="shared" si="157"/>
        <v>0</v>
      </c>
      <c r="K264" s="80">
        <v>0</v>
      </c>
      <c r="L264" s="80">
        <v>0</v>
      </c>
      <c r="M264" s="80">
        <v>0</v>
      </c>
      <c r="N264" s="80">
        <v>0</v>
      </c>
      <c r="O264" s="80">
        <f t="shared" si="144"/>
        <v>2.1207599999999997E-2</v>
      </c>
      <c r="P264" s="80">
        <v>2.1207599999999997E-2</v>
      </c>
      <c r="Q264" s="80">
        <v>0</v>
      </c>
      <c r="R264" s="80">
        <v>0</v>
      </c>
      <c r="S264" s="80">
        <v>0</v>
      </c>
      <c r="T264" s="37" t="s">
        <v>97</v>
      </c>
      <c r="U264" s="37" t="s">
        <v>97</v>
      </c>
      <c r="V264" s="37" t="s">
        <v>97</v>
      </c>
      <c r="W264" s="37" t="s">
        <v>97</v>
      </c>
      <c r="X264" s="37" t="s">
        <v>97</v>
      </c>
      <c r="Y264" s="37" t="s">
        <v>97</v>
      </c>
      <c r="Z264" s="37" t="s">
        <v>97</v>
      </c>
      <c r="AA264" s="37" t="s">
        <v>97</v>
      </c>
      <c r="AB264" s="37" t="s">
        <v>97</v>
      </c>
      <c r="AC264" s="37" t="s">
        <v>97</v>
      </c>
      <c r="AD264" s="80">
        <v>0</v>
      </c>
      <c r="AE264" s="80">
        <f t="shared" si="151"/>
        <v>0</v>
      </c>
      <c r="AF264" s="80">
        <f t="shared" si="153"/>
        <v>0</v>
      </c>
      <c r="AG264" s="80">
        <f t="shared" si="154"/>
        <v>0</v>
      </c>
      <c r="AH264" s="80">
        <f t="shared" si="155"/>
        <v>0</v>
      </c>
      <c r="AI264" s="80">
        <f t="shared" si="156"/>
        <v>0</v>
      </c>
      <c r="AJ264" s="80">
        <f t="shared" si="130"/>
        <v>0</v>
      </c>
      <c r="AK264" s="80">
        <v>0</v>
      </c>
      <c r="AL264" s="80">
        <v>0</v>
      </c>
      <c r="AM264" s="80">
        <v>0</v>
      </c>
      <c r="AN264" s="80">
        <v>0</v>
      </c>
      <c r="AO264" s="37">
        <f t="shared" si="158"/>
        <v>0</v>
      </c>
      <c r="AP264" s="37">
        <v>0</v>
      </c>
      <c r="AQ264" s="37">
        <v>0</v>
      </c>
      <c r="AR264" s="37">
        <v>0</v>
      </c>
      <c r="AS264" s="37">
        <v>0</v>
      </c>
      <c r="AT264" s="37" t="s">
        <v>97</v>
      </c>
      <c r="AU264" s="37" t="s">
        <v>97</v>
      </c>
      <c r="AV264" s="37" t="s">
        <v>97</v>
      </c>
      <c r="AW264" s="37" t="s">
        <v>97</v>
      </c>
      <c r="AX264" s="37" t="s">
        <v>97</v>
      </c>
      <c r="AY264" s="37" t="s">
        <v>97</v>
      </c>
      <c r="AZ264" s="37" t="s">
        <v>97</v>
      </c>
      <c r="BA264" s="37" t="s">
        <v>97</v>
      </c>
      <c r="BB264" s="37" t="s">
        <v>97</v>
      </c>
      <c r="BC264" s="37" t="s">
        <v>97</v>
      </c>
    </row>
    <row r="265" spans="1:55" ht="33.75" customHeight="1" x14ac:dyDescent="0.25">
      <c r="A265" s="99" t="s">
        <v>239</v>
      </c>
      <c r="B265" s="26" t="s">
        <v>602</v>
      </c>
      <c r="C265" s="41" t="s">
        <v>603</v>
      </c>
      <c r="D265" s="79">
        <v>0</v>
      </c>
      <c r="E265" s="80">
        <f t="shared" si="146"/>
        <v>2.0020800000000002E-2</v>
      </c>
      <c r="F265" s="80">
        <f t="shared" si="147"/>
        <v>2.0020800000000002E-2</v>
      </c>
      <c r="G265" s="80">
        <f t="shared" si="148"/>
        <v>0</v>
      </c>
      <c r="H265" s="80">
        <f t="shared" si="149"/>
        <v>0</v>
      </c>
      <c r="I265" s="80">
        <f t="shared" si="150"/>
        <v>0</v>
      </c>
      <c r="J265" s="80">
        <f t="shared" si="157"/>
        <v>0</v>
      </c>
      <c r="K265" s="80">
        <v>0</v>
      </c>
      <c r="L265" s="80">
        <v>0</v>
      </c>
      <c r="M265" s="80">
        <v>0</v>
      </c>
      <c r="N265" s="80">
        <v>0</v>
      </c>
      <c r="O265" s="80">
        <f t="shared" si="144"/>
        <v>2.0020800000000002E-2</v>
      </c>
      <c r="P265" s="80">
        <v>2.0020800000000002E-2</v>
      </c>
      <c r="Q265" s="80">
        <v>0</v>
      </c>
      <c r="R265" s="80">
        <v>0</v>
      </c>
      <c r="S265" s="80">
        <v>0</v>
      </c>
      <c r="T265" s="37" t="s">
        <v>97</v>
      </c>
      <c r="U265" s="37" t="s">
        <v>97</v>
      </c>
      <c r="V265" s="37" t="s">
        <v>97</v>
      </c>
      <c r="W265" s="37" t="s">
        <v>97</v>
      </c>
      <c r="X265" s="37" t="s">
        <v>97</v>
      </c>
      <c r="Y265" s="37" t="s">
        <v>97</v>
      </c>
      <c r="Z265" s="37" t="s">
        <v>97</v>
      </c>
      <c r="AA265" s="37" t="s">
        <v>97</v>
      </c>
      <c r="AB265" s="37" t="s">
        <v>97</v>
      </c>
      <c r="AC265" s="37" t="s">
        <v>97</v>
      </c>
      <c r="AD265" s="80">
        <v>0</v>
      </c>
      <c r="AE265" s="80">
        <f t="shared" si="151"/>
        <v>0</v>
      </c>
      <c r="AF265" s="80">
        <f t="shared" si="153"/>
        <v>0</v>
      </c>
      <c r="AG265" s="80">
        <f t="shared" si="154"/>
        <v>0</v>
      </c>
      <c r="AH265" s="80">
        <f t="shared" si="155"/>
        <v>0</v>
      </c>
      <c r="AI265" s="80">
        <f t="shared" si="156"/>
        <v>0</v>
      </c>
      <c r="AJ265" s="80">
        <f t="shared" si="130"/>
        <v>0</v>
      </c>
      <c r="AK265" s="80">
        <v>0</v>
      </c>
      <c r="AL265" s="80">
        <v>0</v>
      </c>
      <c r="AM265" s="80">
        <v>0</v>
      </c>
      <c r="AN265" s="80">
        <v>0</v>
      </c>
      <c r="AO265" s="37">
        <f t="shared" si="158"/>
        <v>0</v>
      </c>
      <c r="AP265" s="37">
        <v>0</v>
      </c>
      <c r="AQ265" s="37">
        <v>0</v>
      </c>
      <c r="AR265" s="37">
        <v>0</v>
      </c>
      <c r="AS265" s="37">
        <v>0</v>
      </c>
      <c r="AT265" s="37" t="s">
        <v>97</v>
      </c>
      <c r="AU265" s="37" t="s">
        <v>97</v>
      </c>
      <c r="AV265" s="37" t="s">
        <v>97</v>
      </c>
      <c r="AW265" s="37" t="s">
        <v>97</v>
      </c>
      <c r="AX265" s="37" t="s">
        <v>97</v>
      </c>
      <c r="AY265" s="37" t="s">
        <v>97</v>
      </c>
      <c r="AZ265" s="37" t="s">
        <v>97</v>
      </c>
      <c r="BA265" s="37" t="s">
        <v>97</v>
      </c>
      <c r="BB265" s="37" t="s">
        <v>97</v>
      </c>
      <c r="BC265" s="37" t="s">
        <v>97</v>
      </c>
    </row>
    <row r="266" spans="1:55" ht="33.75" customHeight="1" x14ac:dyDescent="0.25">
      <c r="A266" s="99" t="s">
        <v>239</v>
      </c>
      <c r="B266" s="26" t="s">
        <v>604</v>
      </c>
      <c r="C266" s="41" t="s">
        <v>605</v>
      </c>
      <c r="D266" s="79">
        <v>0</v>
      </c>
      <c r="E266" s="80">
        <f t="shared" si="146"/>
        <v>2.1398400000000001E-2</v>
      </c>
      <c r="F266" s="80">
        <f t="shared" si="147"/>
        <v>2.1398400000000001E-2</v>
      </c>
      <c r="G266" s="80">
        <f t="shared" si="148"/>
        <v>0</v>
      </c>
      <c r="H266" s="80">
        <f t="shared" si="149"/>
        <v>0</v>
      </c>
      <c r="I266" s="80">
        <f t="shared" si="150"/>
        <v>0</v>
      </c>
      <c r="J266" s="80">
        <f t="shared" si="157"/>
        <v>0</v>
      </c>
      <c r="K266" s="80">
        <v>0</v>
      </c>
      <c r="L266" s="80">
        <v>0</v>
      </c>
      <c r="M266" s="80">
        <v>0</v>
      </c>
      <c r="N266" s="80">
        <v>0</v>
      </c>
      <c r="O266" s="80">
        <f t="shared" si="144"/>
        <v>2.1398400000000001E-2</v>
      </c>
      <c r="P266" s="80">
        <v>2.1398400000000001E-2</v>
      </c>
      <c r="Q266" s="80">
        <v>0</v>
      </c>
      <c r="R266" s="80">
        <v>0</v>
      </c>
      <c r="S266" s="80">
        <v>0</v>
      </c>
      <c r="T266" s="37" t="s">
        <v>97</v>
      </c>
      <c r="U266" s="37" t="s">
        <v>97</v>
      </c>
      <c r="V266" s="37" t="s">
        <v>97</v>
      </c>
      <c r="W266" s="37" t="s">
        <v>97</v>
      </c>
      <c r="X266" s="37" t="s">
        <v>97</v>
      </c>
      <c r="Y266" s="37" t="s">
        <v>97</v>
      </c>
      <c r="Z266" s="37" t="s">
        <v>97</v>
      </c>
      <c r="AA266" s="37" t="s">
        <v>97</v>
      </c>
      <c r="AB266" s="37" t="s">
        <v>97</v>
      </c>
      <c r="AC266" s="37" t="s">
        <v>97</v>
      </c>
      <c r="AD266" s="80">
        <v>0</v>
      </c>
      <c r="AE266" s="80">
        <f t="shared" si="151"/>
        <v>0</v>
      </c>
      <c r="AF266" s="80">
        <f t="shared" si="153"/>
        <v>0</v>
      </c>
      <c r="AG266" s="80">
        <f t="shared" si="154"/>
        <v>0</v>
      </c>
      <c r="AH266" s="80">
        <f t="shared" si="155"/>
        <v>0</v>
      </c>
      <c r="AI266" s="80">
        <f t="shared" si="156"/>
        <v>0</v>
      </c>
      <c r="AJ266" s="80">
        <f t="shared" si="130"/>
        <v>0</v>
      </c>
      <c r="AK266" s="80">
        <v>0</v>
      </c>
      <c r="AL266" s="80">
        <v>0</v>
      </c>
      <c r="AM266" s="80">
        <v>0</v>
      </c>
      <c r="AN266" s="80">
        <v>0</v>
      </c>
      <c r="AO266" s="37">
        <f t="shared" si="158"/>
        <v>0</v>
      </c>
      <c r="AP266" s="37">
        <v>0</v>
      </c>
      <c r="AQ266" s="37">
        <v>0</v>
      </c>
      <c r="AR266" s="37">
        <v>0</v>
      </c>
      <c r="AS266" s="37">
        <v>0</v>
      </c>
      <c r="AT266" s="37" t="s">
        <v>97</v>
      </c>
      <c r="AU266" s="37" t="s">
        <v>97</v>
      </c>
      <c r="AV266" s="37" t="s">
        <v>97</v>
      </c>
      <c r="AW266" s="37" t="s">
        <v>97</v>
      </c>
      <c r="AX266" s="37" t="s">
        <v>97</v>
      </c>
      <c r="AY266" s="37" t="s">
        <v>97</v>
      </c>
      <c r="AZ266" s="37" t="s">
        <v>97</v>
      </c>
      <c r="BA266" s="37" t="s">
        <v>97</v>
      </c>
      <c r="BB266" s="37" t="s">
        <v>97</v>
      </c>
      <c r="BC266" s="37" t="s">
        <v>97</v>
      </c>
    </row>
    <row r="267" spans="1:55" ht="33.75" customHeight="1" x14ac:dyDescent="0.25">
      <c r="A267" s="99" t="s">
        <v>239</v>
      </c>
      <c r="B267" s="26" t="s">
        <v>606</v>
      </c>
      <c r="C267" s="41" t="s">
        <v>607</v>
      </c>
      <c r="D267" s="79">
        <v>0</v>
      </c>
      <c r="E267" s="80">
        <f t="shared" si="146"/>
        <v>9.1442843999999995E-2</v>
      </c>
      <c r="F267" s="80">
        <f t="shared" si="147"/>
        <v>0</v>
      </c>
      <c r="G267" s="80">
        <f t="shared" si="148"/>
        <v>3.5654951999999997E-2</v>
      </c>
      <c r="H267" s="80">
        <f t="shared" si="149"/>
        <v>5.5787891999999999E-2</v>
      </c>
      <c r="I267" s="80">
        <f t="shared" si="150"/>
        <v>0</v>
      </c>
      <c r="J267" s="80">
        <f t="shared" si="157"/>
        <v>0</v>
      </c>
      <c r="K267" s="80">
        <v>0</v>
      </c>
      <c r="L267" s="80">
        <v>0</v>
      </c>
      <c r="M267" s="80">
        <v>0</v>
      </c>
      <c r="N267" s="80">
        <v>0</v>
      </c>
      <c r="O267" s="80">
        <f t="shared" si="144"/>
        <v>9.1442843999999995E-2</v>
      </c>
      <c r="P267" s="80">
        <v>0</v>
      </c>
      <c r="Q267" s="80">
        <v>3.5654951999999997E-2</v>
      </c>
      <c r="R267" s="80">
        <v>5.5787891999999999E-2</v>
      </c>
      <c r="S267" s="80">
        <v>0</v>
      </c>
      <c r="T267" s="37" t="s">
        <v>97</v>
      </c>
      <c r="U267" s="37" t="s">
        <v>97</v>
      </c>
      <c r="V267" s="37" t="s">
        <v>97</v>
      </c>
      <c r="W267" s="37" t="s">
        <v>97</v>
      </c>
      <c r="X267" s="37" t="s">
        <v>97</v>
      </c>
      <c r="Y267" s="37" t="s">
        <v>97</v>
      </c>
      <c r="Z267" s="37" t="s">
        <v>97</v>
      </c>
      <c r="AA267" s="37" t="s">
        <v>97</v>
      </c>
      <c r="AB267" s="37" t="s">
        <v>97</v>
      </c>
      <c r="AC267" s="37" t="s">
        <v>97</v>
      </c>
      <c r="AD267" s="80">
        <v>0</v>
      </c>
      <c r="AE267" s="80">
        <f t="shared" si="151"/>
        <v>7.6202370000000005E-2</v>
      </c>
      <c r="AF267" s="80">
        <f t="shared" si="153"/>
        <v>0</v>
      </c>
      <c r="AG267" s="80">
        <f t="shared" si="154"/>
        <v>2.971246E-2</v>
      </c>
      <c r="AH267" s="80">
        <f t="shared" si="155"/>
        <v>4.6489910000000002E-2</v>
      </c>
      <c r="AI267" s="80">
        <f t="shared" si="156"/>
        <v>0</v>
      </c>
      <c r="AJ267" s="80">
        <f t="shared" si="130"/>
        <v>0</v>
      </c>
      <c r="AK267" s="80">
        <v>0</v>
      </c>
      <c r="AL267" s="80">
        <v>0</v>
      </c>
      <c r="AM267" s="80">
        <v>0</v>
      </c>
      <c r="AN267" s="80">
        <v>0</v>
      </c>
      <c r="AO267" s="37">
        <f t="shared" si="158"/>
        <v>7.6202370000000005E-2</v>
      </c>
      <c r="AP267" s="37">
        <v>0</v>
      </c>
      <c r="AQ267" s="37">
        <v>2.971246E-2</v>
      </c>
      <c r="AR267" s="37">
        <v>4.6489910000000002E-2</v>
      </c>
      <c r="AS267" s="37">
        <v>0</v>
      </c>
      <c r="AT267" s="37" t="s">
        <v>97</v>
      </c>
      <c r="AU267" s="37" t="s">
        <v>97</v>
      </c>
      <c r="AV267" s="37" t="s">
        <v>97</v>
      </c>
      <c r="AW267" s="37" t="s">
        <v>97</v>
      </c>
      <c r="AX267" s="37" t="s">
        <v>97</v>
      </c>
      <c r="AY267" s="37" t="s">
        <v>97</v>
      </c>
      <c r="AZ267" s="37" t="s">
        <v>97</v>
      </c>
      <c r="BA267" s="37" t="s">
        <v>97</v>
      </c>
      <c r="BB267" s="37" t="s">
        <v>97</v>
      </c>
      <c r="BC267" s="37" t="s">
        <v>97</v>
      </c>
    </row>
    <row r="268" spans="1:55" ht="33.75" customHeight="1" x14ac:dyDescent="0.25">
      <c r="A268" s="99" t="s">
        <v>239</v>
      </c>
      <c r="B268" s="26" t="s">
        <v>608</v>
      </c>
      <c r="C268" s="41" t="s">
        <v>609</v>
      </c>
      <c r="D268" s="79">
        <v>0</v>
      </c>
      <c r="E268" s="80">
        <f t="shared" si="146"/>
        <v>3.2500559999999998E-2</v>
      </c>
      <c r="F268" s="80">
        <f t="shared" si="147"/>
        <v>0</v>
      </c>
      <c r="G268" s="80">
        <f t="shared" si="148"/>
        <v>1.5975359999999997E-2</v>
      </c>
      <c r="H268" s="80">
        <f t="shared" si="149"/>
        <v>1.65252E-2</v>
      </c>
      <c r="I268" s="80">
        <f t="shared" si="150"/>
        <v>0</v>
      </c>
      <c r="J268" s="80">
        <f t="shared" si="157"/>
        <v>0</v>
      </c>
      <c r="K268" s="80">
        <v>0</v>
      </c>
      <c r="L268" s="80">
        <v>0</v>
      </c>
      <c r="M268" s="80">
        <v>0</v>
      </c>
      <c r="N268" s="80">
        <v>0</v>
      </c>
      <c r="O268" s="80">
        <f t="shared" si="144"/>
        <v>3.2500559999999998E-2</v>
      </c>
      <c r="P268" s="80">
        <v>0</v>
      </c>
      <c r="Q268" s="80">
        <v>1.5975359999999997E-2</v>
      </c>
      <c r="R268" s="80">
        <v>1.65252E-2</v>
      </c>
      <c r="S268" s="80">
        <v>0</v>
      </c>
      <c r="T268" s="37" t="s">
        <v>97</v>
      </c>
      <c r="U268" s="37" t="s">
        <v>97</v>
      </c>
      <c r="V268" s="37" t="s">
        <v>97</v>
      </c>
      <c r="W268" s="37" t="s">
        <v>97</v>
      </c>
      <c r="X268" s="37" t="s">
        <v>97</v>
      </c>
      <c r="Y268" s="37" t="s">
        <v>97</v>
      </c>
      <c r="Z268" s="37" t="s">
        <v>97</v>
      </c>
      <c r="AA268" s="37" t="s">
        <v>97</v>
      </c>
      <c r="AB268" s="37" t="s">
        <v>97</v>
      </c>
      <c r="AC268" s="37" t="s">
        <v>97</v>
      </c>
      <c r="AD268" s="80">
        <v>0</v>
      </c>
      <c r="AE268" s="80">
        <f t="shared" si="151"/>
        <v>2.7083799999999998E-2</v>
      </c>
      <c r="AF268" s="80">
        <f t="shared" si="153"/>
        <v>0</v>
      </c>
      <c r="AG268" s="80">
        <f t="shared" si="154"/>
        <v>1.3312799999999998E-2</v>
      </c>
      <c r="AH268" s="80">
        <f t="shared" si="155"/>
        <v>1.3771E-2</v>
      </c>
      <c r="AI268" s="80">
        <f t="shared" si="156"/>
        <v>0</v>
      </c>
      <c r="AJ268" s="80">
        <f t="shared" si="130"/>
        <v>0</v>
      </c>
      <c r="AK268" s="80">
        <v>0</v>
      </c>
      <c r="AL268" s="80">
        <v>0</v>
      </c>
      <c r="AM268" s="80">
        <v>0</v>
      </c>
      <c r="AN268" s="80">
        <v>0</v>
      </c>
      <c r="AO268" s="37">
        <f t="shared" si="158"/>
        <v>2.7083799999999998E-2</v>
      </c>
      <c r="AP268" s="37">
        <v>0</v>
      </c>
      <c r="AQ268" s="37">
        <v>1.3312799999999998E-2</v>
      </c>
      <c r="AR268" s="37">
        <v>1.3771E-2</v>
      </c>
      <c r="AS268" s="37">
        <v>0</v>
      </c>
      <c r="AT268" s="37" t="s">
        <v>97</v>
      </c>
      <c r="AU268" s="37" t="s">
        <v>97</v>
      </c>
      <c r="AV268" s="37" t="s">
        <v>97</v>
      </c>
      <c r="AW268" s="37" t="s">
        <v>97</v>
      </c>
      <c r="AX268" s="37" t="s">
        <v>97</v>
      </c>
      <c r="AY268" s="37" t="s">
        <v>97</v>
      </c>
      <c r="AZ268" s="37" t="s">
        <v>97</v>
      </c>
      <c r="BA268" s="37" t="s">
        <v>97</v>
      </c>
      <c r="BB268" s="37" t="s">
        <v>97</v>
      </c>
      <c r="BC268" s="37" t="s">
        <v>97</v>
      </c>
    </row>
    <row r="269" spans="1:55" ht="33.75" customHeight="1" x14ac:dyDescent="0.25">
      <c r="A269" s="99" t="s">
        <v>239</v>
      </c>
      <c r="B269" s="26" t="s">
        <v>610</v>
      </c>
      <c r="C269" s="41" t="s">
        <v>611</v>
      </c>
      <c r="D269" s="79">
        <v>0</v>
      </c>
      <c r="E269" s="80">
        <f t="shared" si="146"/>
        <v>7.6437720000000001E-3</v>
      </c>
      <c r="F269" s="80">
        <f t="shared" si="147"/>
        <v>0</v>
      </c>
      <c r="G269" s="80">
        <f t="shared" si="148"/>
        <v>2.5317720000000003E-3</v>
      </c>
      <c r="H269" s="80">
        <f t="shared" si="149"/>
        <v>5.1119999999999994E-3</v>
      </c>
      <c r="I269" s="80">
        <f t="shared" si="150"/>
        <v>0</v>
      </c>
      <c r="J269" s="80">
        <f t="shared" si="157"/>
        <v>0</v>
      </c>
      <c r="K269" s="80">
        <v>0</v>
      </c>
      <c r="L269" s="80">
        <v>0</v>
      </c>
      <c r="M269" s="80">
        <v>0</v>
      </c>
      <c r="N269" s="80">
        <v>0</v>
      </c>
      <c r="O269" s="80">
        <f t="shared" si="144"/>
        <v>7.6437720000000001E-3</v>
      </c>
      <c r="P269" s="80">
        <v>0</v>
      </c>
      <c r="Q269" s="80">
        <v>2.5317720000000003E-3</v>
      </c>
      <c r="R269" s="80">
        <v>5.1119999999999994E-3</v>
      </c>
      <c r="S269" s="80">
        <v>0</v>
      </c>
      <c r="T269" s="37" t="s">
        <v>97</v>
      </c>
      <c r="U269" s="37" t="s">
        <v>97</v>
      </c>
      <c r="V269" s="37" t="s">
        <v>97</v>
      </c>
      <c r="W269" s="37" t="s">
        <v>97</v>
      </c>
      <c r="X269" s="37" t="s">
        <v>97</v>
      </c>
      <c r="Y269" s="37" t="s">
        <v>97</v>
      </c>
      <c r="Z269" s="37" t="s">
        <v>97</v>
      </c>
      <c r="AA269" s="37" t="s">
        <v>97</v>
      </c>
      <c r="AB269" s="37" t="s">
        <v>97</v>
      </c>
      <c r="AC269" s="37" t="s">
        <v>97</v>
      </c>
      <c r="AD269" s="80">
        <v>0</v>
      </c>
      <c r="AE269" s="80">
        <f t="shared" si="151"/>
        <v>6.3698100000000001E-3</v>
      </c>
      <c r="AF269" s="80">
        <f t="shared" si="153"/>
        <v>0</v>
      </c>
      <c r="AG269" s="80">
        <f t="shared" si="154"/>
        <v>2.1098100000000002E-3</v>
      </c>
      <c r="AH269" s="80">
        <f t="shared" si="155"/>
        <v>4.2599999999999999E-3</v>
      </c>
      <c r="AI269" s="80">
        <f t="shared" si="156"/>
        <v>0</v>
      </c>
      <c r="AJ269" s="80">
        <f t="shared" si="130"/>
        <v>0</v>
      </c>
      <c r="AK269" s="80">
        <v>0</v>
      </c>
      <c r="AL269" s="80">
        <v>0</v>
      </c>
      <c r="AM269" s="80">
        <v>0</v>
      </c>
      <c r="AN269" s="80">
        <v>0</v>
      </c>
      <c r="AO269" s="37">
        <f t="shared" si="158"/>
        <v>6.3698100000000001E-3</v>
      </c>
      <c r="AP269" s="37">
        <v>0</v>
      </c>
      <c r="AQ269" s="37">
        <v>2.1098100000000002E-3</v>
      </c>
      <c r="AR269" s="37">
        <v>4.2599999999999999E-3</v>
      </c>
      <c r="AS269" s="37">
        <v>0</v>
      </c>
      <c r="AT269" s="37" t="s">
        <v>97</v>
      </c>
      <c r="AU269" s="37" t="s">
        <v>97</v>
      </c>
      <c r="AV269" s="37" t="s">
        <v>97</v>
      </c>
      <c r="AW269" s="37" t="s">
        <v>97</v>
      </c>
      <c r="AX269" s="37" t="s">
        <v>97</v>
      </c>
      <c r="AY269" s="37" t="s">
        <v>97</v>
      </c>
      <c r="AZ269" s="37" t="s">
        <v>97</v>
      </c>
      <c r="BA269" s="37" t="s">
        <v>97</v>
      </c>
      <c r="BB269" s="37" t="s">
        <v>97</v>
      </c>
      <c r="BC269" s="37" t="s">
        <v>97</v>
      </c>
    </row>
    <row r="270" spans="1:55" ht="33.75" customHeight="1" x14ac:dyDescent="0.25">
      <c r="A270" s="99" t="s">
        <v>239</v>
      </c>
      <c r="B270" s="26" t="s">
        <v>612</v>
      </c>
      <c r="C270" s="41" t="s">
        <v>613</v>
      </c>
      <c r="D270" s="79">
        <v>0</v>
      </c>
      <c r="E270" s="80">
        <f t="shared" si="146"/>
        <v>8.6806644000000002E-2</v>
      </c>
      <c r="F270" s="80">
        <f t="shared" si="147"/>
        <v>0</v>
      </c>
      <c r="G270" s="80">
        <f t="shared" si="148"/>
        <v>6.2433599999999999E-2</v>
      </c>
      <c r="H270" s="80">
        <f t="shared" si="149"/>
        <v>2.4373044E-2</v>
      </c>
      <c r="I270" s="80">
        <f t="shared" si="150"/>
        <v>0</v>
      </c>
      <c r="J270" s="80">
        <f t="shared" si="157"/>
        <v>1.3557600000000001E-2</v>
      </c>
      <c r="K270" s="80">
        <v>0</v>
      </c>
      <c r="L270" s="80">
        <f>11.298/1000*1.2</f>
        <v>1.3557600000000001E-2</v>
      </c>
      <c r="M270" s="80">
        <v>0</v>
      </c>
      <c r="N270" s="80">
        <v>0</v>
      </c>
      <c r="O270" s="80">
        <f t="shared" si="144"/>
        <v>7.3249043999999999E-2</v>
      </c>
      <c r="P270" s="80">
        <v>0</v>
      </c>
      <c r="Q270" s="80">
        <v>4.8875999999999996E-2</v>
      </c>
      <c r="R270" s="80">
        <v>2.4373044E-2</v>
      </c>
      <c r="S270" s="80">
        <v>0</v>
      </c>
      <c r="T270" s="37" t="s">
        <v>97</v>
      </c>
      <c r="U270" s="37" t="s">
        <v>97</v>
      </c>
      <c r="V270" s="37" t="s">
        <v>97</v>
      </c>
      <c r="W270" s="37" t="s">
        <v>97</v>
      </c>
      <c r="X270" s="37" t="s">
        <v>97</v>
      </c>
      <c r="Y270" s="37" t="s">
        <v>97</v>
      </c>
      <c r="Z270" s="37" t="s">
        <v>97</v>
      </c>
      <c r="AA270" s="37" t="s">
        <v>97</v>
      </c>
      <c r="AB270" s="37" t="s">
        <v>97</v>
      </c>
      <c r="AC270" s="37" t="s">
        <v>97</v>
      </c>
      <c r="AD270" s="80">
        <v>0</v>
      </c>
      <c r="AE270" s="80">
        <f t="shared" si="151"/>
        <v>7.233887E-2</v>
      </c>
      <c r="AF270" s="80">
        <f t="shared" si="153"/>
        <v>0</v>
      </c>
      <c r="AG270" s="80">
        <f t="shared" si="154"/>
        <v>5.2027999999999998E-2</v>
      </c>
      <c r="AH270" s="80">
        <f t="shared" si="155"/>
        <v>2.0310870000000002E-2</v>
      </c>
      <c r="AI270" s="80">
        <f t="shared" si="156"/>
        <v>0</v>
      </c>
      <c r="AJ270" s="80">
        <f t="shared" si="130"/>
        <v>0</v>
      </c>
      <c r="AK270" s="80">
        <v>0</v>
      </c>
      <c r="AL270" s="80">
        <v>0</v>
      </c>
      <c r="AM270" s="80">
        <v>0</v>
      </c>
      <c r="AN270" s="80">
        <v>0</v>
      </c>
      <c r="AO270" s="37">
        <f t="shared" si="158"/>
        <v>7.233887E-2</v>
      </c>
      <c r="AP270" s="37">
        <v>0</v>
      </c>
      <c r="AQ270" s="37">
        <v>5.2027999999999998E-2</v>
      </c>
      <c r="AR270" s="37">
        <v>2.0310870000000002E-2</v>
      </c>
      <c r="AS270" s="37">
        <v>0</v>
      </c>
      <c r="AT270" s="37" t="s">
        <v>97</v>
      </c>
      <c r="AU270" s="37" t="s">
        <v>97</v>
      </c>
      <c r="AV270" s="37" t="s">
        <v>97</v>
      </c>
      <c r="AW270" s="37" t="s">
        <v>97</v>
      </c>
      <c r="AX270" s="37" t="s">
        <v>97</v>
      </c>
      <c r="AY270" s="37" t="s">
        <v>97</v>
      </c>
      <c r="AZ270" s="37" t="s">
        <v>97</v>
      </c>
      <c r="BA270" s="37" t="s">
        <v>97</v>
      </c>
      <c r="BB270" s="37" t="s">
        <v>97</v>
      </c>
      <c r="BC270" s="37" t="s">
        <v>97</v>
      </c>
    </row>
    <row r="271" spans="1:55" ht="33.75" customHeight="1" x14ac:dyDescent="0.25">
      <c r="A271" s="99" t="s">
        <v>239</v>
      </c>
      <c r="B271" s="26" t="s">
        <v>614</v>
      </c>
      <c r="C271" s="41" t="s">
        <v>615</v>
      </c>
      <c r="D271" s="79">
        <v>0</v>
      </c>
      <c r="E271" s="80">
        <f t="shared" si="146"/>
        <v>0.14407621199999998</v>
      </c>
      <c r="F271" s="80">
        <f t="shared" si="147"/>
        <v>0</v>
      </c>
      <c r="G271" s="80">
        <f t="shared" si="148"/>
        <v>0.10459559999999998</v>
      </c>
      <c r="H271" s="80">
        <f t="shared" si="149"/>
        <v>3.9480611999999991E-2</v>
      </c>
      <c r="I271" s="80">
        <f t="shared" si="150"/>
        <v>0</v>
      </c>
      <c r="J271" s="80">
        <f t="shared" si="157"/>
        <v>2.2714799999999997E-2</v>
      </c>
      <c r="K271" s="80">
        <v>0</v>
      </c>
      <c r="L271" s="80">
        <f>18.929/1000*1.2</f>
        <v>2.2714799999999997E-2</v>
      </c>
      <c r="M271" s="80">
        <v>0</v>
      </c>
      <c r="N271" s="80">
        <v>0</v>
      </c>
      <c r="O271" s="80">
        <f t="shared" si="144"/>
        <v>0.12136141199999997</v>
      </c>
      <c r="P271" s="80">
        <v>0</v>
      </c>
      <c r="Q271" s="80">
        <v>8.188079999999999E-2</v>
      </c>
      <c r="R271" s="80">
        <v>3.9480611999999991E-2</v>
      </c>
      <c r="S271" s="80">
        <v>0</v>
      </c>
      <c r="T271" s="37" t="s">
        <v>97</v>
      </c>
      <c r="U271" s="37" t="s">
        <v>97</v>
      </c>
      <c r="V271" s="37" t="s">
        <v>97</v>
      </c>
      <c r="W271" s="37" t="s">
        <v>97</v>
      </c>
      <c r="X271" s="37" t="s">
        <v>97</v>
      </c>
      <c r="Y271" s="37" t="s">
        <v>97</v>
      </c>
      <c r="Z271" s="37" t="s">
        <v>97</v>
      </c>
      <c r="AA271" s="37" t="s">
        <v>97</v>
      </c>
      <c r="AB271" s="37" t="s">
        <v>97</v>
      </c>
      <c r="AC271" s="37" t="s">
        <v>97</v>
      </c>
      <c r="AD271" s="80">
        <v>0</v>
      </c>
      <c r="AE271" s="80">
        <f t="shared" si="151"/>
        <v>0.12006350999999998</v>
      </c>
      <c r="AF271" s="80">
        <f t="shared" si="153"/>
        <v>0</v>
      </c>
      <c r="AG271" s="80">
        <f t="shared" si="154"/>
        <v>8.716299999999999E-2</v>
      </c>
      <c r="AH271" s="80">
        <f t="shared" si="155"/>
        <v>3.2900509999999994E-2</v>
      </c>
      <c r="AI271" s="80">
        <f t="shared" si="156"/>
        <v>0</v>
      </c>
      <c r="AJ271" s="80">
        <f t="shared" si="130"/>
        <v>0</v>
      </c>
      <c r="AK271" s="80">
        <v>0</v>
      </c>
      <c r="AL271" s="80">
        <v>0</v>
      </c>
      <c r="AM271" s="80">
        <v>0</v>
      </c>
      <c r="AN271" s="80">
        <v>0</v>
      </c>
      <c r="AO271" s="37">
        <f t="shared" si="158"/>
        <v>0.12006350999999998</v>
      </c>
      <c r="AP271" s="37">
        <v>0</v>
      </c>
      <c r="AQ271" s="37">
        <v>8.716299999999999E-2</v>
      </c>
      <c r="AR271" s="37">
        <v>3.2900509999999994E-2</v>
      </c>
      <c r="AS271" s="37">
        <v>0</v>
      </c>
      <c r="AT271" s="37" t="s">
        <v>97</v>
      </c>
      <c r="AU271" s="37" t="s">
        <v>97</v>
      </c>
      <c r="AV271" s="37" t="s">
        <v>97</v>
      </c>
      <c r="AW271" s="37" t="s">
        <v>97</v>
      </c>
      <c r="AX271" s="37" t="s">
        <v>97</v>
      </c>
      <c r="AY271" s="37" t="s">
        <v>97</v>
      </c>
      <c r="AZ271" s="37" t="s">
        <v>97</v>
      </c>
      <c r="BA271" s="37" t="s">
        <v>97</v>
      </c>
      <c r="BB271" s="37" t="s">
        <v>97</v>
      </c>
      <c r="BC271" s="37" t="s">
        <v>97</v>
      </c>
    </row>
    <row r="272" spans="1:55" ht="33.75" customHeight="1" x14ac:dyDescent="0.25">
      <c r="A272" s="99" t="s">
        <v>239</v>
      </c>
      <c r="B272" s="26" t="s">
        <v>616</v>
      </c>
      <c r="C272" s="41" t="s">
        <v>617</v>
      </c>
      <c r="D272" s="79">
        <v>0</v>
      </c>
      <c r="E272" s="80">
        <f t="shared" si="146"/>
        <v>0.23216722799999998</v>
      </c>
      <c r="F272" s="80">
        <f t="shared" si="147"/>
        <v>0</v>
      </c>
      <c r="G272" s="80">
        <f t="shared" si="148"/>
        <v>0.16800359999999998</v>
      </c>
      <c r="H272" s="80">
        <f t="shared" si="149"/>
        <v>6.4163628E-2</v>
      </c>
      <c r="I272" s="80">
        <f t="shared" si="150"/>
        <v>0</v>
      </c>
      <c r="J272" s="80">
        <f t="shared" si="157"/>
        <v>3.6483599999999998E-2</v>
      </c>
      <c r="K272" s="80">
        <v>0</v>
      </c>
      <c r="L272" s="80">
        <f>30.403/1000*1.2</f>
        <v>3.6483599999999998E-2</v>
      </c>
      <c r="M272" s="80">
        <v>0</v>
      </c>
      <c r="N272" s="80">
        <v>0</v>
      </c>
      <c r="O272" s="80">
        <f t="shared" si="144"/>
        <v>0.19568362799999997</v>
      </c>
      <c r="P272" s="80">
        <v>0</v>
      </c>
      <c r="Q272" s="80">
        <v>0.13151999999999997</v>
      </c>
      <c r="R272" s="80">
        <v>6.4163628E-2</v>
      </c>
      <c r="S272" s="80">
        <v>0</v>
      </c>
      <c r="T272" s="37" t="s">
        <v>97</v>
      </c>
      <c r="U272" s="37" t="s">
        <v>97</v>
      </c>
      <c r="V272" s="37" t="s">
        <v>97</v>
      </c>
      <c r="W272" s="37" t="s">
        <v>97</v>
      </c>
      <c r="X272" s="37" t="s">
        <v>97</v>
      </c>
      <c r="Y272" s="37" t="s">
        <v>97</v>
      </c>
      <c r="Z272" s="37" t="s">
        <v>97</v>
      </c>
      <c r="AA272" s="37" t="s">
        <v>97</v>
      </c>
      <c r="AB272" s="37" t="s">
        <v>97</v>
      </c>
      <c r="AC272" s="37" t="s">
        <v>97</v>
      </c>
      <c r="AD272" s="80">
        <v>0</v>
      </c>
      <c r="AE272" s="80">
        <f t="shared" si="151"/>
        <v>0.19347269</v>
      </c>
      <c r="AF272" s="80">
        <f t="shared" si="153"/>
        <v>0</v>
      </c>
      <c r="AG272" s="80">
        <f t="shared" si="154"/>
        <v>0.14000299999999999</v>
      </c>
      <c r="AH272" s="80">
        <f t="shared" si="155"/>
        <v>5.346969E-2</v>
      </c>
      <c r="AI272" s="80">
        <f t="shared" si="156"/>
        <v>0</v>
      </c>
      <c r="AJ272" s="80">
        <f t="shared" si="130"/>
        <v>0</v>
      </c>
      <c r="AK272" s="80">
        <v>0</v>
      </c>
      <c r="AL272" s="80">
        <v>0</v>
      </c>
      <c r="AM272" s="80">
        <v>0</v>
      </c>
      <c r="AN272" s="80">
        <v>0</v>
      </c>
      <c r="AO272" s="37">
        <f t="shared" si="158"/>
        <v>0.19347269</v>
      </c>
      <c r="AP272" s="37">
        <v>0</v>
      </c>
      <c r="AQ272" s="37">
        <v>0.14000299999999999</v>
      </c>
      <c r="AR272" s="37">
        <v>5.346969E-2</v>
      </c>
      <c r="AS272" s="37">
        <v>0</v>
      </c>
      <c r="AT272" s="37" t="s">
        <v>97</v>
      </c>
      <c r="AU272" s="37" t="s">
        <v>97</v>
      </c>
      <c r="AV272" s="37" t="s">
        <v>97</v>
      </c>
      <c r="AW272" s="37" t="s">
        <v>97</v>
      </c>
      <c r="AX272" s="37" t="s">
        <v>97</v>
      </c>
      <c r="AY272" s="37" t="s">
        <v>97</v>
      </c>
      <c r="AZ272" s="37" t="s">
        <v>97</v>
      </c>
      <c r="BA272" s="37" t="s">
        <v>97</v>
      </c>
      <c r="BB272" s="37" t="s">
        <v>97</v>
      </c>
      <c r="BC272" s="37" t="s">
        <v>97</v>
      </c>
    </row>
    <row r="273" spans="1:55" ht="32.25" customHeight="1" x14ac:dyDescent="0.25">
      <c r="A273" s="62" t="s">
        <v>312</v>
      </c>
      <c r="B273" s="20" t="s">
        <v>313</v>
      </c>
      <c r="C273" s="21" t="s">
        <v>103</v>
      </c>
      <c r="D273" s="78">
        <v>0</v>
      </c>
      <c r="E273" s="76">
        <f t="shared" si="146"/>
        <v>0</v>
      </c>
      <c r="F273" s="76">
        <f t="shared" si="147"/>
        <v>0</v>
      </c>
      <c r="G273" s="76">
        <f t="shared" si="148"/>
        <v>0</v>
      </c>
      <c r="H273" s="76">
        <f t="shared" si="149"/>
        <v>0</v>
      </c>
      <c r="I273" s="76">
        <f t="shared" si="150"/>
        <v>0</v>
      </c>
      <c r="J273" s="76">
        <f t="shared" si="129"/>
        <v>0</v>
      </c>
      <c r="K273" s="76">
        <v>0</v>
      </c>
      <c r="L273" s="76">
        <v>0</v>
      </c>
      <c r="M273" s="76">
        <v>0</v>
      </c>
      <c r="N273" s="76">
        <v>0</v>
      </c>
      <c r="O273" s="76">
        <f>P273+Q273+R273+S273</f>
        <v>0</v>
      </c>
      <c r="P273" s="76">
        <v>0</v>
      </c>
      <c r="Q273" s="76">
        <v>0</v>
      </c>
      <c r="R273" s="76">
        <v>0</v>
      </c>
      <c r="S273" s="76">
        <v>0</v>
      </c>
      <c r="T273" s="36" t="s">
        <v>97</v>
      </c>
      <c r="U273" s="36" t="s">
        <v>97</v>
      </c>
      <c r="V273" s="36" t="s">
        <v>97</v>
      </c>
      <c r="W273" s="36" t="s">
        <v>97</v>
      </c>
      <c r="X273" s="36" t="s">
        <v>97</v>
      </c>
      <c r="Y273" s="36" t="s">
        <v>97</v>
      </c>
      <c r="Z273" s="36" t="s">
        <v>97</v>
      </c>
      <c r="AA273" s="36" t="s">
        <v>97</v>
      </c>
      <c r="AB273" s="36" t="s">
        <v>97</v>
      </c>
      <c r="AC273" s="36" t="s">
        <v>97</v>
      </c>
      <c r="AD273" s="76">
        <v>0</v>
      </c>
      <c r="AE273" s="76">
        <f t="shared" si="151"/>
        <v>0</v>
      </c>
      <c r="AF273" s="76">
        <f t="shared" si="153"/>
        <v>0</v>
      </c>
      <c r="AG273" s="76">
        <f t="shared" si="154"/>
        <v>0</v>
      </c>
      <c r="AH273" s="76">
        <f t="shared" si="155"/>
        <v>0</v>
      </c>
      <c r="AI273" s="76">
        <f t="shared" si="156"/>
        <v>0</v>
      </c>
      <c r="AJ273" s="76">
        <f t="shared" si="130"/>
        <v>0</v>
      </c>
      <c r="AK273" s="76">
        <v>0</v>
      </c>
      <c r="AL273" s="76">
        <v>0</v>
      </c>
      <c r="AM273" s="76">
        <v>0</v>
      </c>
      <c r="AN273" s="76">
        <v>0</v>
      </c>
      <c r="AO273" s="36">
        <f>AP273+AQ273+AR273+AS273</f>
        <v>0</v>
      </c>
      <c r="AP273" s="36">
        <v>0</v>
      </c>
      <c r="AQ273" s="36">
        <v>0</v>
      </c>
      <c r="AR273" s="36">
        <v>0</v>
      </c>
      <c r="AS273" s="36">
        <v>0</v>
      </c>
      <c r="AT273" s="36" t="s">
        <v>97</v>
      </c>
      <c r="AU273" s="36" t="s">
        <v>97</v>
      </c>
      <c r="AV273" s="36" t="s">
        <v>97</v>
      </c>
      <c r="AW273" s="36" t="s">
        <v>97</v>
      </c>
      <c r="AX273" s="36" t="s">
        <v>97</v>
      </c>
      <c r="AY273" s="36" t="s">
        <v>97</v>
      </c>
      <c r="AZ273" s="36" t="s">
        <v>97</v>
      </c>
      <c r="BA273" s="36" t="s">
        <v>97</v>
      </c>
      <c r="BB273" s="36" t="s">
        <v>97</v>
      </c>
      <c r="BC273" s="36" t="s">
        <v>97</v>
      </c>
    </row>
    <row r="274" spans="1:55" ht="36" customHeight="1" x14ac:dyDescent="0.25">
      <c r="A274" s="62" t="s">
        <v>58</v>
      </c>
      <c r="B274" s="20" t="s">
        <v>314</v>
      </c>
      <c r="C274" s="21" t="s">
        <v>103</v>
      </c>
      <c r="D274" s="78">
        <v>0</v>
      </c>
      <c r="E274" s="76">
        <f t="shared" si="146"/>
        <v>0</v>
      </c>
      <c r="F274" s="76">
        <f t="shared" si="147"/>
        <v>0</v>
      </c>
      <c r="G274" s="76">
        <f t="shared" si="148"/>
        <v>0</v>
      </c>
      <c r="H274" s="76">
        <f t="shared" si="149"/>
        <v>0</v>
      </c>
      <c r="I274" s="76">
        <f t="shared" si="150"/>
        <v>0</v>
      </c>
      <c r="J274" s="76">
        <f t="shared" si="129"/>
        <v>0</v>
      </c>
      <c r="K274" s="76">
        <v>0</v>
      </c>
      <c r="L274" s="76">
        <v>0</v>
      </c>
      <c r="M274" s="76">
        <v>0</v>
      </c>
      <c r="N274" s="76">
        <v>0</v>
      </c>
      <c r="O274" s="76">
        <f t="shared" ref="O274:O282" si="159">P274+Q274+R274+S274</f>
        <v>0</v>
      </c>
      <c r="P274" s="76">
        <v>0</v>
      </c>
      <c r="Q274" s="76">
        <v>0</v>
      </c>
      <c r="R274" s="76">
        <v>0</v>
      </c>
      <c r="S274" s="76">
        <v>0</v>
      </c>
      <c r="T274" s="36" t="s">
        <v>97</v>
      </c>
      <c r="U274" s="36" t="s">
        <v>97</v>
      </c>
      <c r="V274" s="36" t="s">
        <v>97</v>
      </c>
      <c r="W274" s="36" t="s">
        <v>97</v>
      </c>
      <c r="X274" s="36" t="s">
        <v>97</v>
      </c>
      <c r="Y274" s="36" t="s">
        <v>97</v>
      </c>
      <c r="Z274" s="36" t="s">
        <v>97</v>
      </c>
      <c r="AA274" s="36" t="s">
        <v>97</v>
      </c>
      <c r="AB274" s="36" t="s">
        <v>97</v>
      </c>
      <c r="AC274" s="36" t="s">
        <v>97</v>
      </c>
      <c r="AD274" s="76">
        <v>0</v>
      </c>
      <c r="AE274" s="76">
        <f t="shared" si="151"/>
        <v>0</v>
      </c>
      <c r="AF274" s="76">
        <f t="shared" si="153"/>
        <v>0</v>
      </c>
      <c r="AG274" s="76">
        <f t="shared" si="154"/>
        <v>0</v>
      </c>
      <c r="AH274" s="76">
        <f t="shared" si="155"/>
        <v>0</v>
      </c>
      <c r="AI274" s="76">
        <f t="shared" si="156"/>
        <v>0</v>
      </c>
      <c r="AJ274" s="76">
        <f t="shared" si="130"/>
        <v>0</v>
      </c>
      <c r="AK274" s="76">
        <v>0</v>
      </c>
      <c r="AL274" s="76">
        <v>0</v>
      </c>
      <c r="AM274" s="76">
        <v>0</v>
      </c>
      <c r="AN274" s="76">
        <v>0</v>
      </c>
      <c r="AO274" s="36">
        <f t="shared" ref="AO274:AO282" si="160">AP274+AQ274+AR274+AS274</f>
        <v>0</v>
      </c>
      <c r="AP274" s="36">
        <v>0</v>
      </c>
      <c r="AQ274" s="36">
        <v>0</v>
      </c>
      <c r="AR274" s="36">
        <v>0</v>
      </c>
      <c r="AS274" s="36">
        <v>0</v>
      </c>
      <c r="AT274" s="36" t="s">
        <v>97</v>
      </c>
      <c r="AU274" s="36" t="s">
        <v>97</v>
      </c>
      <c r="AV274" s="36" t="s">
        <v>97</v>
      </c>
      <c r="AW274" s="36" t="s">
        <v>97</v>
      </c>
      <c r="AX274" s="36" t="s">
        <v>97</v>
      </c>
      <c r="AY274" s="36" t="s">
        <v>97</v>
      </c>
      <c r="AZ274" s="36" t="s">
        <v>97</v>
      </c>
      <c r="BA274" s="36" t="s">
        <v>97</v>
      </c>
      <c r="BB274" s="36" t="s">
        <v>97</v>
      </c>
      <c r="BC274" s="36" t="s">
        <v>97</v>
      </c>
    </row>
    <row r="275" spans="1:55" ht="36" customHeight="1" x14ac:dyDescent="0.25">
      <c r="A275" s="62" t="s">
        <v>59</v>
      </c>
      <c r="B275" s="20" t="s">
        <v>315</v>
      </c>
      <c r="C275" s="21" t="s">
        <v>103</v>
      </c>
      <c r="D275" s="78">
        <v>0</v>
      </c>
      <c r="E275" s="76">
        <f t="shared" si="146"/>
        <v>0</v>
      </c>
      <c r="F275" s="76">
        <f t="shared" si="147"/>
        <v>0</v>
      </c>
      <c r="G275" s="76">
        <f t="shared" si="148"/>
        <v>0</v>
      </c>
      <c r="H275" s="76">
        <f t="shared" si="149"/>
        <v>0</v>
      </c>
      <c r="I275" s="76">
        <f t="shared" si="150"/>
        <v>0</v>
      </c>
      <c r="J275" s="76">
        <f t="shared" si="129"/>
        <v>0</v>
      </c>
      <c r="K275" s="76">
        <v>0</v>
      </c>
      <c r="L275" s="76">
        <v>0</v>
      </c>
      <c r="M275" s="76">
        <v>0</v>
      </c>
      <c r="N275" s="76">
        <v>0</v>
      </c>
      <c r="O275" s="76">
        <f t="shared" si="159"/>
        <v>0</v>
      </c>
      <c r="P275" s="76">
        <v>0</v>
      </c>
      <c r="Q275" s="76">
        <v>0</v>
      </c>
      <c r="R275" s="76">
        <v>0</v>
      </c>
      <c r="S275" s="76">
        <v>0</v>
      </c>
      <c r="T275" s="36" t="s">
        <v>97</v>
      </c>
      <c r="U275" s="36" t="s">
        <v>97</v>
      </c>
      <c r="V275" s="36" t="s">
        <v>97</v>
      </c>
      <c r="W275" s="36" t="s">
        <v>97</v>
      </c>
      <c r="X275" s="36" t="s">
        <v>97</v>
      </c>
      <c r="Y275" s="36" t="s">
        <v>97</v>
      </c>
      <c r="Z275" s="36" t="s">
        <v>97</v>
      </c>
      <c r="AA275" s="36" t="s">
        <v>97</v>
      </c>
      <c r="AB275" s="36" t="s">
        <v>97</v>
      </c>
      <c r="AC275" s="36" t="s">
        <v>97</v>
      </c>
      <c r="AD275" s="76">
        <v>0</v>
      </c>
      <c r="AE275" s="76">
        <f t="shared" si="151"/>
        <v>0</v>
      </c>
      <c r="AF275" s="76">
        <f t="shared" si="153"/>
        <v>0</v>
      </c>
      <c r="AG275" s="76">
        <f t="shared" si="154"/>
        <v>0</v>
      </c>
      <c r="AH275" s="76">
        <f t="shared" si="155"/>
        <v>0</v>
      </c>
      <c r="AI275" s="76">
        <f t="shared" si="156"/>
        <v>0</v>
      </c>
      <c r="AJ275" s="76">
        <f t="shared" si="130"/>
        <v>0</v>
      </c>
      <c r="AK275" s="76">
        <v>0</v>
      </c>
      <c r="AL275" s="76">
        <v>0</v>
      </c>
      <c r="AM275" s="76">
        <v>0</v>
      </c>
      <c r="AN275" s="76">
        <v>0</v>
      </c>
      <c r="AO275" s="36">
        <f t="shared" si="160"/>
        <v>0</v>
      </c>
      <c r="AP275" s="36">
        <v>0</v>
      </c>
      <c r="AQ275" s="36">
        <v>0</v>
      </c>
      <c r="AR275" s="36">
        <v>0</v>
      </c>
      <c r="AS275" s="36">
        <v>0</v>
      </c>
      <c r="AT275" s="36" t="s">
        <v>97</v>
      </c>
      <c r="AU275" s="36" t="s">
        <v>97</v>
      </c>
      <c r="AV275" s="36" t="s">
        <v>97</v>
      </c>
      <c r="AW275" s="36" t="s">
        <v>97</v>
      </c>
      <c r="AX275" s="36" t="s">
        <v>97</v>
      </c>
      <c r="AY275" s="36" t="s">
        <v>97</v>
      </c>
      <c r="AZ275" s="36" t="s">
        <v>97</v>
      </c>
      <c r="BA275" s="36" t="s">
        <v>97</v>
      </c>
      <c r="BB275" s="36" t="s">
        <v>97</v>
      </c>
      <c r="BC275" s="36" t="s">
        <v>97</v>
      </c>
    </row>
    <row r="276" spans="1:55" ht="36" customHeight="1" x14ac:dyDescent="0.25">
      <c r="A276" s="62" t="s">
        <v>60</v>
      </c>
      <c r="B276" s="20" t="s">
        <v>316</v>
      </c>
      <c r="C276" s="21" t="s">
        <v>103</v>
      </c>
      <c r="D276" s="78">
        <v>0</v>
      </c>
      <c r="E276" s="76">
        <f t="shared" si="146"/>
        <v>0</v>
      </c>
      <c r="F276" s="76">
        <f t="shared" si="147"/>
        <v>0</v>
      </c>
      <c r="G276" s="76">
        <f t="shared" si="148"/>
        <v>0</v>
      </c>
      <c r="H276" s="76">
        <f t="shared" si="149"/>
        <v>0</v>
      </c>
      <c r="I276" s="76">
        <f t="shared" si="150"/>
        <v>0</v>
      </c>
      <c r="J276" s="76">
        <f t="shared" ref="J276:J340" si="161">K276+L276+M276+N276</f>
        <v>0</v>
      </c>
      <c r="K276" s="76">
        <v>0</v>
      </c>
      <c r="L276" s="76">
        <v>0</v>
      </c>
      <c r="M276" s="76">
        <v>0</v>
      </c>
      <c r="N276" s="76">
        <v>0</v>
      </c>
      <c r="O276" s="76">
        <f t="shared" si="159"/>
        <v>0</v>
      </c>
      <c r="P276" s="76">
        <v>0</v>
      </c>
      <c r="Q276" s="76">
        <v>0</v>
      </c>
      <c r="R276" s="76">
        <v>0</v>
      </c>
      <c r="S276" s="76">
        <v>0</v>
      </c>
      <c r="T276" s="36" t="s">
        <v>97</v>
      </c>
      <c r="U276" s="36" t="s">
        <v>97</v>
      </c>
      <c r="V276" s="36" t="s">
        <v>97</v>
      </c>
      <c r="W276" s="36" t="s">
        <v>97</v>
      </c>
      <c r="X276" s="36" t="s">
        <v>97</v>
      </c>
      <c r="Y276" s="36" t="s">
        <v>97</v>
      </c>
      <c r="Z276" s="36" t="s">
        <v>97</v>
      </c>
      <c r="AA276" s="36" t="s">
        <v>97</v>
      </c>
      <c r="AB276" s="36" t="s">
        <v>97</v>
      </c>
      <c r="AC276" s="36" t="s">
        <v>97</v>
      </c>
      <c r="AD276" s="76">
        <v>0</v>
      </c>
      <c r="AE276" s="76">
        <f t="shared" si="151"/>
        <v>0</v>
      </c>
      <c r="AF276" s="76">
        <f t="shared" si="153"/>
        <v>0</v>
      </c>
      <c r="AG276" s="76">
        <f t="shared" si="154"/>
        <v>0</v>
      </c>
      <c r="AH276" s="76">
        <f t="shared" si="155"/>
        <v>0</v>
      </c>
      <c r="AI276" s="76">
        <f t="shared" si="156"/>
        <v>0</v>
      </c>
      <c r="AJ276" s="76">
        <f t="shared" ref="AJ276:AJ340" si="162">AK276+AL276+AM276+AN276</f>
        <v>0</v>
      </c>
      <c r="AK276" s="76">
        <v>0</v>
      </c>
      <c r="AL276" s="76">
        <v>0</v>
      </c>
      <c r="AM276" s="76">
        <v>0</v>
      </c>
      <c r="AN276" s="76">
        <v>0</v>
      </c>
      <c r="AO276" s="36">
        <f t="shared" si="160"/>
        <v>0</v>
      </c>
      <c r="AP276" s="36">
        <v>0</v>
      </c>
      <c r="AQ276" s="36">
        <v>0</v>
      </c>
      <c r="AR276" s="36">
        <v>0</v>
      </c>
      <c r="AS276" s="36">
        <v>0</v>
      </c>
      <c r="AT276" s="36" t="s">
        <v>97</v>
      </c>
      <c r="AU276" s="36" t="s">
        <v>97</v>
      </c>
      <c r="AV276" s="36" t="s">
        <v>97</v>
      </c>
      <c r="AW276" s="36" t="s">
        <v>97</v>
      </c>
      <c r="AX276" s="36" t="s">
        <v>97</v>
      </c>
      <c r="AY276" s="36" t="s">
        <v>97</v>
      </c>
      <c r="AZ276" s="36" t="s">
        <v>97</v>
      </c>
      <c r="BA276" s="36" t="s">
        <v>97</v>
      </c>
      <c r="BB276" s="36" t="s">
        <v>97</v>
      </c>
      <c r="BC276" s="36" t="s">
        <v>97</v>
      </c>
    </row>
    <row r="277" spans="1:55" ht="36" customHeight="1" x14ac:dyDescent="0.25">
      <c r="A277" s="62" t="s">
        <v>61</v>
      </c>
      <c r="B277" s="20" t="s">
        <v>317</v>
      </c>
      <c r="C277" s="21" t="s">
        <v>103</v>
      </c>
      <c r="D277" s="78">
        <v>0</v>
      </c>
      <c r="E277" s="76">
        <f t="shared" si="146"/>
        <v>0</v>
      </c>
      <c r="F277" s="76">
        <f t="shared" si="147"/>
        <v>0</v>
      </c>
      <c r="G277" s="76">
        <f t="shared" si="148"/>
        <v>0</v>
      </c>
      <c r="H277" s="76">
        <f t="shared" si="149"/>
        <v>0</v>
      </c>
      <c r="I277" s="76">
        <f t="shared" si="150"/>
        <v>0</v>
      </c>
      <c r="J277" s="76">
        <f t="shared" si="161"/>
        <v>0</v>
      </c>
      <c r="K277" s="76">
        <v>0</v>
      </c>
      <c r="L277" s="76">
        <v>0</v>
      </c>
      <c r="M277" s="76">
        <v>0</v>
      </c>
      <c r="N277" s="76">
        <v>0</v>
      </c>
      <c r="O277" s="76">
        <f t="shared" si="159"/>
        <v>0</v>
      </c>
      <c r="P277" s="76">
        <v>0</v>
      </c>
      <c r="Q277" s="76">
        <v>0</v>
      </c>
      <c r="R277" s="76">
        <v>0</v>
      </c>
      <c r="S277" s="76">
        <v>0</v>
      </c>
      <c r="T277" s="36" t="s">
        <v>97</v>
      </c>
      <c r="U277" s="36" t="s">
        <v>97</v>
      </c>
      <c r="V277" s="36" t="s">
        <v>97</v>
      </c>
      <c r="W277" s="36" t="s">
        <v>97</v>
      </c>
      <c r="X277" s="36" t="s">
        <v>97</v>
      </c>
      <c r="Y277" s="36" t="s">
        <v>97</v>
      </c>
      <c r="Z277" s="36" t="s">
        <v>97</v>
      </c>
      <c r="AA277" s="36" t="s">
        <v>97</v>
      </c>
      <c r="AB277" s="36" t="s">
        <v>97</v>
      </c>
      <c r="AC277" s="36" t="s">
        <v>97</v>
      </c>
      <c r="AD277" s="76">
        <v>0</v>
      </c>
      <c r="AE277" s="76">
        <f t="shared" si="151"/>
        <v>0</v>
      </c>
      <c r="AF277" s="76">
        <f t="shared" si="153"/>
        <v>0</v>
      </c>
      <c r="AG277" s="76">
        <f t="shared" si="154"/>
        <v>0</v>
      </c>
      <c r="AH277" s="76">
        <f t="shared" si="155"/>
        <v>0</v>
      </c>
      <c r="AI277" s="76">
        <f t="shared" si="156"/>
        <v>0</v>
      </c>
      <c r="AJ277" s="76">
        <f t="shared" si="162"/>
        <v>0</v>
      </c>
      <c r="AK277" s="76">
        <v>0</v>
      </c>
      <c r="AL277" s="76">
        <v>0</v>
      </c>
      <c r="AM277" s="76">
        <v>0</v>
      </c>
      <c r="AN277" s="76">
        <v>0</v>
      </c>
      <c r="AO277" s="36">
        <f t="shared" si="160"/>
        <v>0</v>
      </c>
      <c r="AP277" s="36">
        <v>0</v>
      </c>
      <c r="AQ277" s="36">
        <v>0</v>
      </c>
      <c r="AR277" s="36">
        <v>0</v>
      </c>
      <c r="AS277" s="36">
        <v>0</v>
      </c>
      <c r="AT277" s="36" t="s">
        <v>97</v>
      </c>
      <c r="AU277" s="36" t="s">
        <v>97</v>
      </c>
      <c r="AV277" s="36" t="s">
        <v>97</v>
      </c>
      <c r="AW277" s="36" t="s">
        <v>97</v>
      </c>
      <c r="AX277" s="36" t="s">
        <v>97</v>
      </c>
      <c r="AY277" s="36" t="s">
        <v>97</v>
      </c>
      <c r="AZ277" s="36" t="s">
        <v>97</v>
      </c>
      <c r="BA277" s="36" t="s">
        <v>97</v>
      </c>
      <c r="BB277" s="36" t="s">
        <v>97</v>
      </c>
      <c r="BC277" s="36" t="s">
        <v>97</v>
      </c>
    </row>
    <row r="278" spans="1:55" ht="36" customHeight="1" x14ac:dyDescent="0.25">
      <c r="A278" s="62" t="s">
        <v>62</v>
      </c>
      <c r="B278" s="20" t="s">
        <v>318</v>
      </c>
      <c r="C278" s="21" t="s">
        <v>103</v>
      </c>
      <c r="D278" s="78">
        <v>0</v>
      </c>
      <c r="E278" s="76">
        <f t="shared" si="146"/>
        <v>0</v>
      </c>
      <c r="F278" s="76">
        <f t="shared" si="147"/>
        <v>0</v>
      </c>
      <c r="G278" s="76">
        <f t="shared" si="148"/>
        <v>0</v>
      </c>
      <c r="H278" s="76">
        <f t="shared" si="149"/>
        <v>0</v>
      </c>
      <c r="I278" s="76">
        <f t="shared" si="150"/>
        <v>0</v>
      </c>
      <c r="J278" s="76">
        <f t="shared" si="161"/>
        <v>0</v>
      </c>
      <c r="K278" s="76">
        <v>0</v>
      </c>
      <c r="L278" s="76">
        <v>0</v>
      </c>
      <c r="M278" s="76">
        <v>0</v>
      </c>
      <c r="N278" s="76">
        <v>0</v>
      </c>
      <c r="O278" s="76">
        <f t="shared" si="159"/>
        <v>0</v>
      </c>
      <c r="P278" s="76">
        <v>0</v>
      </c>
      <c r="Q278" s="76">
        <v>0</v>
      </c>
      <c r="R278" s="76">
        <v>0</v>
      </c>
      <c r="S278" s="76">
        <v>0</v>
      </c>
      <c r="T278" s="36" t="s">
        <v>97</v>
      </c>
      <c r="U278" s="36" t="s">
        <v>97</v>
      </c>
      <c r="V278" s="36" t="s">
        <v>97</v>
      </c>
      <c r="W278" s="36" t="s">
        <v>97</v>
      </c>
      <c r="X278" s="36" t="s">
        <v>97</v>
      </c>
      <c r="Y278" s="36" t="s">
        <v>97</v>
      </c>
      <c r="Z278" s="36" t="s">
        <v>97</v>
      </c>
      <c r="AA278" s="36" t="s">
        <v>97</v>
      </c>
      <c r="AB278" s="36" t="s">
        <v>97</v>
      </c>
      <c r="AC278" s="36" t="s">
        <v>97</v>
      </c>
      <c r="AD278" s="76">
        <v>0</v>
      </c>
      <c r="AE278" s="76">
        <f t="shared" si="151"/>
        <v>0</v>
      </c>
      <c r="AF278" s="76">
        <f t="shared" si="153"/>
        <v>0</v>
      </c>
      <c r="AG278" s="76">
        <f t="shared" si="154"/>
        <v>0</v>
      </c>
      <c r="AH278" s="76">
        <f t="shared" si="155"/>
        <v>0</v>
      </c>
      <c r="AI278" s="76">
        <f t="shared" si="156"/>
        <v>0</v>
      </c>
      <c r="AJ278" s="76">
        <f t="shared" si="162"/>
        <v>0</v>
      </c>
      <c r="AK278" s="76">
        <v>0</v>
      </c>
      <c r="AL278" s="76">
        <v>0</v>
      </c>
      <c r="AM278" s="76">
        <v>0</v>
      </c>
      <c r="AN278" s="76">
        <v>0</v>
      </c>
      <c r="AO278" s="36">
        <f t="shared" si="160"/>
        <v>0</v>
      </c>
      <c r="AP278" s="36">
        <v>0</v>
      </c>
      <c r="AQ278" s="36">
        <v>0</v>
      </c>
      <c r="AR278" s="36">
        <v>0</v>
      </c>
      <c r="AS278" s="36">
        <v>0</v>
      </c>
      <c r="AT278" s="36" t="s">
        <v>97</v>
      </c>
      <c r="AU278" s="36" t="s">
        <v>97</v>
      </c>
      <c r="AV278" s="36" t="s">
        <v>97</v>
      </c>
      <c r="AW278" s="36" t="s">
        <v>97</v>
      </c>
      <c r="AX278" s="36" t="s">
        <v>97</v>
      </c>
      <c r="AY278" s="36" t="s">
        <v>97</v>
      </c>
      <c r="AZ278" s="36" t="s">
        <v>97</v>
      </c>
      <c r="BA278" s="36" t="s">
        <v>97</v>
      </c>
      <c r="BB278" s="36" t="s">
        <v>97</v>
      </c>
      <c r="BC278" s="36" t="s">
        <v>97</v>
      </c>
    </row>
    <row r="279" spans="1:55" ht="36" customHeight="1" x14ac:dyDescent="0.25">
      <c r="A279" s="62" t="s">
        <v>63</v>
      </c>
      <c r="B279" s="20" t="s">
        <v>319</v>
      </c>
      <c r="C279" s="21" t="s">
        <v>103</v>
      </c>
      <c r="D279" s="78">
        <v>0</v>
      </c>
      <c r="E279" s="76">
        <f t="shared" si="146"/>
        <v>0</v>
      </c>
      <c r="F279" s="76">
        <f t="shared" si="147"/>
        <v>0</v>
      </c>
      <c r="G279" s="76">
        <f t="shared" si="148"/>
        <v>0</v>
      </c>
      <c r="H279" s="76">
        <f t="shared" si="149"/>
        <v>0</v>
      </c>
      <c r="I279" s="76">
        <f t="shared" si="150"/>
        <v>0</v>
      </c>
      <c r="J279" s="76">
        <f t="shared" si="161"/>
        <v>0</v>
      </c>
      <c r="K279" s="76">
        <v>0</v>
      </c>
      <c r="L279" s="76">
        <v>0</v>
      </c>
      <c r="M279" s="76">
        <v>0</v>
      </c>
      <c r="N279" s="76">
        <v>0</v>
      </c>
      <c r="O279" s="76">
        <f t="shared" si="159"/>
        <v>0</v>
      </c>
      <c r="P279" s="76">
        <v>0</v>
      </c>
      <c r="Q279" s="76">
        <v>0</v>
      </c>
      <c r="R279" s="76">
        <v>0</v>
      </c>
      <c r="S279" s="76">
        <v>0</v>
      </c>
      <c r="T279" s="36" t="s">
        <v>97</v>
      </c>
      <c r="U279" s="36" t="s">
        <v>97</v>
      </c>
      <c r="V279" s="36" t="s">
        <v>97</v>
      </c>
      <c r="W279" s="36" t="s">
        <v>97</v>
      </c>
      <c r="X279" s="36" t="s">
        <v>97</v>
      </c>
      <c r="Y279" s="36" t="s">
        <v>97</v>
      </c>
      <c r="Z279" s="36" t="s">
        <v>97</v>
      </c>
      <c r="AA279" s="36" t="s">
        <v>97</v>
      </c>
      <c r="AB279" s="36" t="s">
        <v>97</v>
      </c>
      <c r="AC279" s="36" t="s">
        <v>97</v>
      </c>
      <c r="AD279" s="76">
        <v>0</v>
      </c>
      <c r="AE279" s="76">
        <f t="shared" si="151"/>
        <v>0</v>
      </c>
      <c r="AF279" s="76">
        <f t="shared" si="153"/>
        <v>0</v>
      </c>
      <c r="AG279" s="76">
        <f t="shared" si="154"/>
        <v>0</v>
      </c>
      <c r="AH279" s="76">
        <f t="shared" si="155"/>
        <v>0</v>
      </c>
      <c r="AI279" s="76">
        <f t="shared" si="156"/>
        <v>0</v>
      </c>
      <c r="AJ279" s="76">
        <f t="shared" si="162"/>
        <v>0</v>
      </c>
      <c r="AK279" s="76">
        <v>0</v>
      </c>
      <c r="AL279" s="76">
        <v>0</v>
      </c>
      <c r="AM279" s="76">
        <v>0</v>
      </c>
      <c r="AN279" s="76">
        <v>0</v>
      </c>
      <c r="AO279" s="36">
        <f t="shared" si="160"/>
        <v>0</v>
      </c>
      <c r="AP279" s="36">
        <v>0</v>
      </c>
      <c r="AQ279" s="36">
        <v>0</v>
      </c>
      <c r="AR279" s="36">
        <v>0</v>
      </c>
      <c r="AS279" s="36">
        <v>0</v>
      </c>
      <c r="AT279" s="36" t="s">
        <v>97</v>
      </c>
      <c r="AU279" s="36" t="s">
        <v>97</v>
      </c>
      <c r="AV279" s="36" t="s">
        <v>97</v>
      </c>
      <c r="AW279" s="36" t="s">
        <v>97</v>
      </c>
      <c r="AX279" s="36" t="s">
        <v>97</v>
      </c>
      <c r="AY279" s="36" t="s">
        <v>97</v>
      </c>
      <c r="AZ279" s="36" t="s">
        <v>97</v>
      </c>
      <c r="BA279" s="36" t="s">
        <v>97</v>
      </c>
      <c r="BB279" s="36" t="s">
        <v>97</v>
      </c>
      <c r="BC279" s="36" t="s">
        <v>97</v>
      </c>
    </row>
    <row r="280" spans="1:55" ht="40.5" customHeight="1" x14ac:dyDescent="0.25">
      <c r="A280" s="62" t="s">
        <v>64</v>
      </c>
      <c r="B280" s="20" t="s">
        <v>320</v>
      </c>
      <c r="C280" s="21" t="s">
        <v>103</v>
      </c>
      <c r="D280" s="78">
        <v>0</v>
      </c>
      <c r="E280" s="76">
        <f t="shared" si="146"/>
        <v>0</v>
      </c>
      <c r="F280" s="76">
        <f t="shared" si="147"/>
        <v>0</v>
      </c>
      <c r="G280" s="76">
        <f t="shared" si="148"/>
        <v>0</v>
      </c>
      <c r="H280" s="76">
        <f t="shared" si="149"/>
        <v>0</v>
      </c>
      <c r="I280" s="76">
        <f t="shared" si="150"/>
        <v>0</v>
      </c>
      <c r="J280" s="76">
        <f t="shared" si="161"/>
        <v>0</v>
      </c>
      <c r="K280" s="76">
        <v>0</v>
      </c>
      <c r="L280" s="76">
        <v>0</v>
      </c>
      <c r="M280" s="76">
        <v>0</v>
      </c>
      <c r="N280" s="76">
        <v>0</v>
      </c>
      <c r="O280" s="76">
        <f t="shared" si="159"/>
        <v>0</v>
      </c>
      <c r="P280" s="76">
        <v>0</v>
      </c>
      <c r="Q280" s="76">
        <v>0</v>
      </c>
      <c r="R280" s="76">
        <v>0</v>
      </c>
      <c r="S280" s="76">
        <v>0</v>
      </c>
      <c r="T280" s="36" t="s">
        <v>97</v>
      </c>
      <c r="U280" s="36" t="s">
        <v>97</v>
      </c>
      <c r="V280" s="36" t="s">
        <v>97</v>
      </c>
      <c r="W280" s="36" t="s">
        <v>97</v>
      </c>
      <c r="X280" s="36" t="s">
        <v>97</v>
      </c>
      <c r="Y280" s="36" t="s">
        <v>97</v>
      </c>
      <c r="Z280" s="36" t="s">
        <v>97</v>
      </c>
      <c r="AA280" s="36" t="s">
        <v>97</v>
      </c>
      <c r="AB280" s="36" t="s">
        <v>97</v>
      </c>
      <c r="AC280" s="36" t="s">
        <v>97</v>
      </c>
      <c r="AD280" s="76">
        <v>0</v>
      </c>
      <c r="AE280" s="76">
        <f t="shared" si="151"/>
        <v>0</v>
      </c>
      <c r="AF280" s="76">
        <f t="shared" si="153"/>
        <v>0</v>
      </c>
      <c r="AG280" s="76">
        <f t="shared" si="154"/>
        <v>0</v>
      </c>
      <c r="AH280" s="76">
        <f t="shared" si="155"/>
        <v>0</v>
      </c>
      <c r="AI280" s="76">
        <f t="shared" si="156"/>
        <v>0</v>
      </c>
      <c r="AJ280" s="76">
        <f t="shared" si="162"/>
        <v>0</v>
      </c>
      <c r="AK280" s="76">
        <v>0</v>
      </c>
      <c r="AL280" s="76">
        <v>0</v>
      </c>
      <c r="AM280" s="76">
        <v>0</v>
      </c>
      <c r="AN280" s="76">
        <v>0</v>
      </c>
      <c r="AO280" s="36">
        <f t="shared" si="160"/>
        <v>0</v>
      </c>
      <c r="AP280" s="36">
        <v>0</v>
      </c>
      <c r="AQ280" s="36">
        <v>0</v>
      </c>
      <c r="AR280" s="36">
        <v>0</v>
      </c>
      <c r="AS280" s="36">
        <v>0</v>
      </c>
      <c r="AT280" s="36" t="s">
        <v>97</v>
      </c>
      <c r="AU280" s="36" t="s">
        <v>97</v>
      </c>
      <c r="AV280" s="36" t="s">
        <v>97</v>
      </c>
      <c r="AW280" s="36" t="s">
        <v>97</v>
      </c>
      <c r="AX280" s="36" t="s">
        <v>97</v>
      </c>
      <c r="AY280" s="36" t="s">
        <v>97</v>
      </c>
      <c r="AZ280" s="36" t="s">
        <v>97</v>
      </c>
      <c r="BA280" s="36" t="s">
        <v>97</v>
      </c>
      <c r="BB280" s="36" t="s">
        <v>97</v>
      </c>
      <c r="BC280" s="36" t="s">
        <v>97</v>
      </c>
    </row>
    <row r="281" spans="1:55" ht="45" customHeight="1" x14ac:dyDescent="0.25">
      <c r="A281" s="62" t="s">
        <v>65</v>
      </c>
      <c r="B281" s="20" t="s">
        <v>321</v>
      </c>
      <c r="C281" s="21" t="s">
        <v>103</v>
      </c>
      <c r="D281" s="78">
        <v>0</v>
      </c>
      <c r="E281" s="76">
        <f t="shared" si="146"/>
        <v>0</v>
      </c>
      <c r="F281" s="76">
        <f t="shared" si="147"/>
        <v>0</v>
      </c>
      <c r="G281" s="76">
        <f t="shared" si="148"/>
        <v>0</v>
      </c>
      <c r="H281" s="76">
        <f t="shared" si="149"/>
        <v>0</v>
      </c>
      <c r="I281" s="76">
        <f t="shared" si="150"/>
        <v>0</v>
      </c>
      <c r="J281" s="76">
        <f t="shared" si="161"/>
        <v>0</v>
      </c>
      <c r="K281" s="76">
        <v>0</v>
      </c>
      <c r="L281" s="76">
        <v>0</v>
      </c>
      <c r="M281" s="76">
        <v>0</v>
      </c>
      <c r="N281" s="76">
        <v>0</v>
      </c>
      <c r="O281" s="76">
        <f t="shared" si="159"/>
        <v>0</v>
      </c>
      <c r="P281" s="76">
        <v>0</v>
      </c>
      <c r="Q281" s="76">
        <v>0</v>
      </c>
      <c r="R281" s="76">
        <v>0</v>
      </c>
      <c r="S281" s="76">
        <v>0</v>
      </c>
      <c r="T281" s="36" t="s">
        <v>97</v>
      </c>
      <c r="U281" s="36" t="s">
        <v>97</v>
      </c>
      <c r="V281" s="36" t="s">
        <v>97</v>
      </c>
      <c r="W281" s="36" t="s">
        <v>97</v>
      </c>
      <c r="X281" s="36" t="s">
        <v>97</v>
      </c>
      <c r="Y281" s="36" t="s">
        <v>97</v>
      </c>
      <c r="Z281" s="36" t="s">
        <v>97</v>
      </c>
      <c r="AA281" s="36" t="s">
        <v>97</v>
      </c>
      <c r="AB281" s="36" t="s">
        <v>97</v>
      </c>
      <c r="AC281" s="36" t="s">
        <v>97</v>
      </c>
      <c r="AD281" s="76">
        <v>0</v>
      </c>
      <c r="AE281" s="76">
        <f t="shared" si="151"/>
        <v>0</v>
      </c>
      <c r="AF281" s="76">
        <f t="shared" si="153"/>
        <v>0</v>
      </c>
      <c r="AG281" s="76">
        <f t="shared" si="154"/>
        <v>0</v>
      </c>
      <c r="AH281" s="76">
        <f t="shared" si="155"/>
        <v>0</v>
      </c>
      <c r="AI281" s="76">
        <f t="shared" si="156"/>
        <v>0</v>
      </c>
      <c r="AJ281" s="76">
        <f t="shared" si="162"/>
        <v>0</v>
      </c>
      <c r="AK281" s="76">
        <v>0</v>
      </c>
      <c r="AL281" s="76">
        <v>0</v>
      </c>
      <c r="AM281" s="76">
        <v>0</v>
      </c>
      <c r="AN281" s="76">
        <v>0</v>
      </c>
      <c r="AO281" s="36">
        <f t="shared" si="160"/>
        <v>0</v>
      </c>
      <c r="AP281" s="36">
        <v>0</v>
      </c>
      <c r="AQ281" s="36">
        <v>0</v>
      </c>
      <c r="AR281" s="36">
        <v>0</v>
      </c>
      <c r="AS281" s="36">
        <v>0</v>
      </c>
      <c r="AT281" s="36" t="s">
        <v>97</v>
      </c>
      <c r="AU281" s="36" t="s">
        <v>97</v>
      </c>
      <c r="AV281" s="36" t="s">
        <v>97</v>
      </c>
      <c r="AW281" s="36" t="s">
        <v>97</v>
      </c>
      <c r="AX281" s="36" t="s">
        <v>97</v>
      </c>
      <c r="AY281" s="36" t="s">
        <v>97</v>
      </c>
      <c r="AZ281" s="36" t="s">
        <v>97</v>
      </c>
      <c r="BA281" s="36" t="s">
        <v>97</v>
      </c>
      <c r="BB281" s="36" t="s">
        <v>97</v>
      </c>
      <c r="BC281" s="36" t="s">
        <v>97</v>
      </c>
    </row>
    <row r="282" spans="1:55" ht="47.25" customHeight="1" x14ac:dyDescent="0.25">
      <c r="A282" s="62" t="s">
        <v>322</v>
      </c>
      <c r="B282" s="20" t="s">
        <v>323</v>
      </c>
      <c r="C282" s="21" t="s">
        <v>103</v>
      </c>
      <c r="D282" s="78">
        <v>0</v>
      </c>
      <c r="E282" s="76">
        <f t="shared" si="146"/>
        <v>0</v>
      </c>
      <c r="F282" s="76">
        <f t="shared" si="147"/>
        <v>0</v>
      </c>
      <c r="G282" s="76">
        <f t="shared" si="148"/>
        <v>0</v>
      </c>
      <c r="H282" s="76">
        <f t="shared" si="149"/>
        <v>0</v>
      </c>
      <c r="I282" s="76">
        <f t="shared" si="150"/>
        <v>0</v>
      </c>
      <c r="J282" s="76">
        <f t="shared" si="161"/>
        <v>0</v>
      </c>
      <c r="K282" s="76">
        <v>0</v>
      </c>
      <c r="L282" s="76">
        <v>0</v>
      </c>
      <c r="M282" s="76">
        <v>0</v>
      </c>
      <c r="N282" s="76">
        <v>0</v>
      </c>
      <c r="O282" s="76">
        <f t="shared" si="159"/>
        <v>0</v>
      </c>
      <c r="P282" s="76">
        <v>0</v>
      </c>
      <c r="Q282" s="76">
        <v>0</v>
      </c>
      <c r="R282" s="76">
        <v>0</v>
      </c>
      <c r="S282" s="76">
        <v>0</v>
      </c>
      <c r="T282" s="36" t="s">
        <v>97</v>
      </c>
      <c r="U282" s="36" t="s">
        <v>97</v>
      </c>
      <c r="V282" s="36" t="s">
        <v>97</v>
      </c>
      <c r="W282" s="36" t="s">
        <v>97</v>
      </c>
      <c r="X282" s="36" t="s">
        <v>97</v>
      </c>
      <c r="Y282" s="36" t="s">
        <v>97</v>
      </c>
      <c r="Z282" s="36" t="s">
        <v>97</v>
      </c>
      <c r="AA282" s="36" t="s">
        <v>97</v>
      </c>
      <c r="AB282" s="36" t="s">
        <v>97</v>
      </c>
      <c r="AC282" s="36" t="s">
        <v>97</v>
      </c>
      <c r="AD282" s="76">
        <v>0</v>
      </c>
      <c r="AE282" s="76">
        <f t="shared" si="151"/>
        <v>0</v>
      </c>
      <c r="AF282" s="76">
        <f t="shared" si="153"/>
        <v>0</v>
      </c>
      <c r="AG282" s="76">
        <f t="shared" si="154"/>
        <v>0</v>
      </c>
      <c r="AH282" s="76">
        <f t="shared" si="155"/>
        <v>0</v>
      </c>
      <c r="AI282" s="76">
        <f t="shared" si="156"/>
        <v>0</v>
      </c>
      <c r="AJ282" s="76">
        <f t="shared" si="162"/>
        <v>0</v>
      </c>
      <c r="AK282" s="76">
        <v>0</v>
      </c>
      <c r="AL282" s="76">
        <v>0</v>
      </c>
      <c r="AM282" s="76">
        <v>0</v>
      </c>
      <c r="AN282" s="76">
        <v>0</v>
      </c>
      <c r="AO282" s="36">
        <f t="shared" si="160"/>
        <v>0</v>
      </c>
      <c r="AP282" s="36">
        <v>0</v>
      </c>
      <c r="AQ282" s="36">
        <v>0</v>
      </c>
      <c r="AR282" s="36">
        <v>0</v>
      </c>
      <c r="AS282" s="36">
        <v>0</v>
      </c>
      <c r="AT282" s="36" t="s">
        <v>97</v>
      </c>
      <c r="AU282" s="36" t="s">
        <v>97</v>
      </c>
      <c r="AV282" s="36" t="s">
        <v>97</v>
      </c>
      <c r="AW282" s="36" t="s">
        <v>97</v>
      </c>
      <c r="AX282" s="36" t="s">
        <v>97</v>
      </c>
      <c r="AY282" s="36" t="s">
        <v>97</v>
      </c>
      <c r="AZ282" s="36" t="s">
        <v>97</v>
      </c>
      <c r="BA282" s="36" t="s">
        <v>97</v>
      </c>
      <c r="BB282" s="36" t="s">
        <v>97</v>
      </c>
      <c r="BC282" s="36" t="s">
        <v>97</v>
      </c>
    </row>
    <row r="283" spans="1:55" ht="51" customHeight="1" x14ac:dyDescent="0.25">
      <c r="A283" s="62" t="s">
        <v>324</v>
      </c>
      <c r="B283" s="20" t="s">
        <v>325</v>
      </c>
      <c r="C283" s="21" t="s">
        <v>103</v>
      </c>
      <c r="D283" s="78">
        <v>20.077829688000001</v>
      </c>
      <c r="E283" s="76">
        <f t="shared" si="146"/>
        <v>2.0588399999999996E-2</v>
      </c>
      <c r="F283" s="76">
        <f t="shared" si="147"/>
        <v>2.0588399999999996E-2</v>
      </c>
      <c r="G283" s="76">
        <f t="shared" si="148"/>
        <v>0</v>
      </c>
      <c r="H283" s="76">
        <f t="shared" si="149"/>
        <v>0</v>
      </c>
      <c r="I283" s="76">
        <f t="shared" si="150"/>
        <v>0</v>
      </c>
      <c r="J283" s="76">
        <f t="shared" si="161"/>
        <v>0</v>
      </c>
      <c r="K283" s="76">
        <v>0</v>
      </c>
      <c r="L283" s="76">
        <v>0</v>
      </c>
      <c r="M283" s="76">
        <v>0</v>
      </c>
      <c r="N283" s="76">
        <v>0</v>
      </c>
      <c r="O283" s="76">
        <f>O284+O285</f>
        <v>2.0588399999999996E-2</v>
      </c>
      <c r="P283" s="89">
        <f t="shared" ref="P283:S283" si="163">P284+P285</f>
        <v>2.0588399999999996E-2</v>
      </c>
      <c r="Q283" s="89">
        <f t="shared" si="163"/>
        <v>0</v>
      </c>
      <c r="R283" s="89">
        <f t="shared" si="163"/>
        <v>0</v>
      </c>
      <c r="S283" s="89">
        <f t="shared" si="163"/>
        <v>0</v>
      </c>
      <c r="T283" s="36" t="s">
        <v>97</v>
      </c>
      <c r="U283" s="36" t="s">
        <v>97</v>
      </c>
      <c r="V283" s="36" t="s">
        <v>97</v>
      </c>
      <c r="W283" s="36" t="s">
        <v>97</v>
      </c>
      <c r="X283" s="36" t="s">
        <v>97</v>
      </c>
      <c r="Y283" s="36" t="s">
        <v>97</v>
      </c>
      <c r="Z283" s="36" t="s">
        <v>97</v>
      </c>
      <c r="AA283" s="36" t="s">
        <v>97</v>
      </c>
      <c r="AB283" s="36" t="s">
        <v>97</v>
      </c>
      <c r="AC283" s="36" t="s">
        <v>97</v>
      </c>
      <c r="AD283" s="76">
        <v>16.731524740000001</v>
      </c>
      <c r="AE283" s="76">
        <f t="shared" si="151"/>
        <v>0</v>
      </c>
      <c r="AF283" s="76">
        <f t="shared" si="153"/>
        <v>0</v>
      </c>
      <c r="AG283" s="76">
        <f t="shared" si="154"/>
        <v>0</v>
      </c>
      <c r="AH283" s="76">
        <f t="shared" si="155"/>
        <v>0</v>
      </c>
      <c r="AI283" s="76">
        <f t="shared" si="156"/>
        <v>0</v>
      </c>
      <c r="AJ283" s="76">
        <f t="shared" si="162"/>
        <v>0</v>
      </c>
      <c r="AK283" s="76">
        <v>0</v>
      </c>
      <c r="AL283" s="76">
        <v>0</v>
      </c>
      <c r="AM283" s="76">
        <v>0</v>
      </c>
      <c r="AN283" s="76">
        <v>0</v>
      </c>
      <c r="AO283" s="36">
        <f>AO284+AO285</f>
        <v>0</v>
      </c>
      <c r="AP283" s="36">
        <f t="shared" ref="AP283:AS283" si="164">AP284+AP285</f>
        <v>0</v>
      </c>
      <c r="AQ283" s="36">
        <f t="shared" si="164"/>
        <v>0</v>
      </c>
      <c r="AR283" s="36">
        <f t="shared" si="164"/>
        <v>0</v>
      </c>
      <c r="AS283" s="36">
        <f t="shared" si="164"/>
        <v>0</v>
      </c>
      <c r="AT283" s="36" t="s">
        <v>97</v>
      </c>
      <c r="AU283" s="36" t="s">
        <v>97</v>
      </c>
      <c r="AV283" s="36" t="s">
        <v>97</v>
      </c>
      <c r="AW283" s="36" t="s">
        <v>97</v>
      </c>
      <c r="AX283" s="36" t="s">
        <v>97</v>
      </c>
      <c r="AY283" s="36" t="s">
        <v>97</v>
      </c>
      <c r="AZ283" s="36" t="s">
        <v>97</v>
      </c>
      <c r="BA283" s="36" t="s">
        <v>97</v>
      </c>
      <c r="BB283" s="36" t="s">
        <v>97</v>
      </c>
      <c r="BC283" s="36" t="s">
        <v>97</v>
      </c>
    </row>
    <row r="284" spans="1:55" ht="51" customHeight="1" x14ac:dyDescent="0.25">
      <c r="A284" s="62" t="s">
        <v>326</v>
      </c>
      <c r="B284" s="20" t="s">
        <v>327</v>
      </c>
      <c r="C284" s="21" t="s">
        <v>103</v>
      </c>
      <c r="D284" s="78">
        <v>0</v>
      </c>
      <c r="E284" s="76">
        <f t="shared" si="146"/>
        <v>0</v>
      </c>
      <c r="F284" s="76">
        <f t="shared" si="147"/>
        <v>0</v>
      </c>
      <c r="G284" s="76">
        <f t="shared" si="148"/>
        <v>0</v>
      </c>
      <c r="H284" s="76">
        <f t="shared" si="149"/>
        <v>0</v>
      </c>
      <c r="I284" s="76">
        <f t="shared" si="150"/>
        <v>0</v>
      </c>
      <c r="J284" s="76">
        <f t="shared" si="161"/>
        <v>0</v>
      </c>
      <c r="K284" s="76">
        <v>0</v>
      </c>
      <c r="L284" s="76">
        <v>0</v>
      </c>
      <c r="M284" s="76">
        <v>0</v>
      </c>
      <c r="N284" s="76">
        <v>0</v>
      </c>
      <c r="O284" s="76">
        <f t="shared" ref="O284" si="165">P284+Q284+R284+S284</f>
        <v>0</v>
      </c>
      <c r="P284" s="76">
        <v>0</v>
      </c>
      <c r="Q284" s="76">
        <v>0</v>
      </c>
      <c r="R284" s="76">
        <v>0</v>
      </c>
      <c r="S284" s="76">
        <v>0</v>
      </c>
      <c r="T284" s="36" t="s">
        <v>97</v>
      </c>
      <c r="U284" s="36" t="s">
        <v>97</v>
      </c>
      <c r="V284" s="36" t="s">
        <v>97</v>
      </c>
      <c r="W284" s="36" t="s">
        <v>97</v>
      </c>
      <c r="X284" s="36" t="s">
        <v>97</v>
      </c>
      <c r="Y284" s="36" t="s">
        <v>97</v>
      </c>
      <c r="Z284" s="36" t="s">
        <v>97</v>
      </c>
      <c r="AA284" s="36" t="s">
        <v>97</v>
      </c>
      <c r="AB284" s="36" t="s">
        <v>97</v>
      </c>
      <c r="AC284" s="36" t="s">
        <v>97</v>
      </c>
      <c r="AD284" s="76">
        <v>0</v>
      </c>
      <c r="AE284" s="76">
        <f t="shared" si="151"/>
        <v>0</v>
      </c>
      <c r="AF284" s="76">
        <f t="shared" si="153"/>
        <v>0</v>
      </c>
      <c r="AG284" s="76">
        <f t="shared" si="154"/>
        <v>0</v>
      </c>
      <c r="AH284" s="76">
        <f t="shared" si="155"/>
        <v>0</v>
      </c>
      <c r="AI284" s="76">
        <f t="shared" si="156"/>
        <v>0</v>
      </c>
      <c r="AJ284" s="76">
        <f t="shared" si="162"/>
        <v>0</v>
      </c>
      <c r="AK284" s="76">
        <v>0</v>
      </c>
      <c r="AL284" s="76">
        <v>0</v>
      </c>
      <c r="AM284" s="76">
        <v>0</v>
      </c>
      <c r="AN284" s="76">
        <v>0</v>
      </c>
      <c r="AO284" s="36">
        <f t="shared" ref="AO284" si="166">AP284+AQ284+AR284+AS284</f>
        <v>0</v>
      </c>
      <c r="AP284" s="36">
        <v>0</v>
      </c>
      <c r="AQ284" s="36">
        <v>0</v>
      </c>
      <c r="AR284" s="36">
        <v>0</v>
      </c>
      <c r="AS284" s="36">
        <v>0</v>
      </c>
      <c r="AT284" s="36" t="s">
        <v>97</v>
      </c>
      <c r="AU284" s="36" t="s">
        <v>97</v>
      </c>
      <c r="AV284" s="36" t="s">
        <v>97</v>
      </c>
      <c r="AW284" s="36" t="s">
        <v>97</v>
      </c>
      <c r="AX284" s="36" t="s">
        <v>97</v>
      </c>
      <c r="AY284" s="36" t="s">
        <v>97</v>
      </c>
      <c r="AZ284" s="36" t="s">
        <v>97</v>
      </c>
      <c r="BA284" s="36" t="s">
        <v>97</v>
      </c>
      <c r="BB284" s="36" t="s">
        <v>97</v>
      </c>
      <c r="BC284" s="36" t="s">
        <v>97</v>
      </c>
    </row>
    <row r="285" spans="1:55" ht="40.5" customHeight="1" x14ac:dyDescent="0.25">
      <c r="A285" s="62" t="s">
        <v>328</v>
      </c>
      <c r="B285" s="20" t="s">
        <v>329</v>
      </c>
      <c r="C285" s="21" t="s">
        <v>103</v>
      </c>
      <c r="D285" s="78">
        <v>20.077829688000001</v>
      </c>
      <c r="E285" s="76">
        <f t="shared" ref="E285:E340" si="167">J285+O285</f>
        <v>2.0588399999999996E-2</v>
      </c>
      <c r="F285" s="76">
        <f t="shared" ref="F285:F340" si="168">K285+P285</f>
        <v>2.0588399999999996E-2</v>
      </c>
      <c r="G285" s="76">
        <f t="shared" ref="G285:G340" si="169">L285+Q285</f>
        <v>0</v>
      </c>
      <c r="H285" s="76">
        <f t="shared" ref="H285:H340" si="170">M285+R285</f>
        <v>0</v>
      </c>
      <c r="I285" s="76">
        <f t="shared" ref="I285:I340" si="171">N285+S285</f>
        <v>0</v>
      </c>
      <c r="J285" s="76">
        <f t="shared" si="161"/>
        <v>0</v>
      </c>
      <c r="K285" s="76">
        <v>0</v>
      </c>
      <c r="L285" s="76">
        <v>0</v>
      </c>
      <c r="M285" s="76">
        <v>0</v>
      </c>
      <c r="N285" s="76">
        <f>SUM(N286:N290)</f>
        <v>0</v>
      </c>
      <c r="O285" s="76">
        <f>O286+O287+O288+O289+O290</f>
        <v>2.0588399999999996E-2</v>
      </c>
      <c r="P285" s="89">
        <f t="shared" ref="P285:S285" si="172">P286+P287+P288+P289+P290</f>
        <v>2.0588399999999996E-2</v>
      </c>
      <c r="Q285" s="89">
        <f t="shared" si="172"/>
        <v>0</v>
      </c>
      <c r="R285" s="89">
        <f t="shared" si="172"/>
        <v>0</v>
      </c>
      <c r="S285" s="89">
        <f t="shared" si="172"/>
        <v>0</v>
      </c>
      <c r="T285" s="36" t="s">
        <v>97</v>
      </c>
      <c r="U285" s="36" t="s">
        <v>97</v>
      </c>
      <c r="V285" s="36" t="s">
        <v>97</v>
      </c>
      <c r="W285" s="36" t="s">
        <v>97</v>
      </c>
      <c r="X285" s="36" t="s">
        <v>97</v>
      </c>
      <c r="Y285" s="36" t="s">
        <v>97</v>
      </c>
      <c r="Z285" s="36" t="s">
        <v>97</v>
      </c>
      <c r="AA285" s="36" t="s">
        <v>97</v>
      </c>
      <c r="AB285" s="36" t="s">
        <v>97</v>
      </c>
      <c r="AC285" s="36" t="s">
        <v>97</v>
      </c>
      <c r="AD285" s="76">
        <v>16.731524740000001</v>
      </c>
      <c r="AE285" s="76">
        <f t="shared" ref="AE285:AE340" si="173">AJ285+AO285</f>
        <v>0</v>
      </c>
      <c r="AF285" s="76">
        <f t="shared" si="153"/>
        <v>0</v>
      </c>
      <c r="AG285" s="76">
        <f t="shared" si="154"/>
        <v>0</v>
      </c>
      <c r="AH285" s="76">
        <f t="shared" si="155"/>
        <v>0</v>
      </c>
      <c r="AI285" s="76">
        <f t="shared" si="156"/>
        <v>0</v>
      </c>
      <c r="AJ285" s="76">
        <f t="shared" si="162"/>
        <v>0</v>
      </c>
      <c r="AK285" s="76">
        <v>0</v>
      </c>
      <c r="AL285" s="76">
        <v>0</v>
      </c>
      <c r="AM285" s="76">
        <v>0</v>
      </c>
      <c r="AN285" s="76">
        <f>SUM(AN286:AN290)</f>
        <v>0</v>
      </c>
      <c r="AO285" s="36">
        <f>AO286+AO287+AO288+AO289+AO290</f>
        <v>0</v>
      </c>
      <c r="AP285" s="36">
        <f t="shared" ref="AP285:AS285" si="174">AP286+AP287+AP288+AP289+AP290</f>
        <v>0</v>
      </c>
      <c r="AQ285" s="36">
        <f t="shared" si="174"/>
        <v>0</v>
      </c>
      <c r="AR285" s="36">
        <f t="shared" si="174"/>
        <v>0</v>
      </c>
      <c r="AS285" s="36">
        <f t="shared" si="174"/>
        <v>0</v>
      </c>
      <c r="AT285" s="36" t="s">
        <v>97</v>
      </c>
      <c r="AU285" s="36" t="s">
        <v>97</v>
      </c>
      <c r="AV285" s="36" t="s">
        <v>97</v>
      </c>
      <c r="AW285" s="36" t="s">
        <v>97</v>
      </c>
      <c r="AX285" s="36" t="s">
        <v>97</v>
      </c>
      <c r="AY285" s="36" t="s">
        <v>97</v>
      </c>
      <c r="AZ285" s="36" t="s">
        <v>97</v>
      </c>
      <c r="BA285" s="36" t="s">
        <v>97</v>
      </c>
      <c r="BB285" s="36" t="s">
        <v>97</v>
      </c>
      <c r="BC285" s="36" t="s">
        <v>97</v>
      </c>
    </row>
    <row r="286" spans="1:55" ht="26.25" customHeight="1" x14ac:dyDescent="0.25">
      <c r="A286" s="66" t="s">
        <v>328</v>
      </c>
      <c r="B286" s="33" t="s">
        <v>330</v>
      </c>
      <c r="C286" s="34" t="s">
        <v>331</v>
      </c>
      <c r="D286" s="79">
        <v>11.063791883999999</v>
      </c>
      <c r="E286" s="80">
        <f t="shared" si="167"/>
        <v>0</v>
      </c>
      <c r="F286" s="80">
        <f t="shared" si="168"/>
        <v>0</v>
      </c>
      <c r="G286" s="80">
        <f t="shared" si="169"/>
        <v>0</v>
      </c>
      <c r="H286" s="80">
        <f t="shared" si="170"/>
        <v>0</v>
      </c>
      <c r="I286" s="80">
        <f t="shared" si="171"/>
        <v>0</v>
      </c>
      <c r="J286" s="80">
        <f t="shared" si="161"/>
        <v>0</v>
      </c>
      <c r="K286" s="80">
        <v>0</v>
      </c>
      <c r="L286" s="80">
        <v>0</v>
      </c>
      <c r="M286" s="80">
        <v>0</v>
      </c>
      <c r="N286" s="80">
        <v>0</v>
      </c>
      <c r="O286" s="80">
        <f>P286+Q286+R286+S286</f>
        <v>0</v>
      </c>
      <c r="P286" s="80">
        <v>0</v>
      </c>
      <c r="Q286" s="80">
        <v>0</v>
      </c>
      <c r="R286" s="80">
        <v>0</v>
      </c>
      <c r="S286" s="80">
        <v>0</v>
      </c>
      <c r="T286" s="37" t="s">
        <v>97</v>
      </c>
      <c r="U286" s="37" t="s">
        <v>97</v>
      </c>
      <c r="V286" s="37" t="s">
        <v>97</v>
      </c>
      <c r="W286" s="37" t="s">
        <v>97</v>
      </c>
      <c r="X286" s="37" t="s">
        <v>97</v>
      </c>
      <c r="Y286" s="37" t="s">
        <v>97</v>
      </c>
      <c r="Z286" s="37" t="s">
        <v>97</v>
      </c>
      <c r="AA286" s="37" t="s">
        <v>97</v>
      </c>
      <c r="AB286" s="37" t="s">
        <v>97</v>
      </c>
      <c r="AC286" s="37" t="s">
        <v>97</v>
      </c>
      <c r="AD286" s="80">
        <v>9.2198265699999986</v>
      </c>
      <c r="AE286" s="80">
        <f t="shared" si="173"/>
        <v>0</v>
      </c>
      <c r="AF286" s="80">
        <f t="shared" si="153"/>
        <v>0</v>
      </c>
      <c r="AG286" s="80">
        <f t="shared" si="154"/>
        <v>0</v>
      </c>
      <c r="AH286" s="80">
        <f t="shared" si="155"/>
        <v>0</v>
      </c>
      <c r="AI286" s="80">
        <f t="shared" si="156"/>
        <v>0</v>
      </c>
      <c r="AJ286" s="80">
        <f t="shared" si="162"/>
        <v>0</v>
      </c>
      <c r="AK286" s="80">
        <v>0</v>
      </c>
      <c r="AL286" s="80">
        <v>0</v>
      </c>
      <c r="AM286" s="80">
        <v>0</v>
      </c>
      <c r="AN286" s="80">
        <v>0</v>
      </c>
      <c r="AO286" s="37">
        <f>AP286+AQ286+AR286+AS286</f>
        <v>0</v>
      </c>
      <c r="AP286" s="37">
        <v>0</v>
      </c>
      <c r="AQ286" s="37">
        <v>0</v>
      </c>
      <c r="AR286" s="37">
        <v>0</v>
      </c>
      <c r="AS286" s="37">
        <v>0</v>
      </c>
      <c r="AT286" s="37" t="s">
        <v>97</v>
      </c>
      <c r="AU286" s="37" t="s">
        <v>97</v>
      </c>
      <c r="AV286" s="37" t="s">
        <v>97</v>
      </c>
      <c r="AW286" s="37" t="s">
        <v>97</v>
      </c>
      <c r="AX286" s="37" t="s">
        <v>97</v>
      </c>
      <c r="AY286" s="37" t="s">
        <v>97</v>
      </c>
      <c r="AZ286" s="37" t="s">
        <v>97</v>
      </c>
      <c r="BA286" s="37" t="s">
        <v>97</v>
      </c>
      <c r="BB286" s="37" t="s">
        <v>97</v>
      </c>
      <c r="BC286" s="37" t="s">
        <v>97</v>
      </c>
    </row>
    <row r="287" spans="1:55" ht="34.5" customHeight="1" x14ac:dyDescent="0.25">
      <c r="A287" s="66" t="s">
        <v>328</v>
      </c>
      <c r="B287" s="33" t="s">
        <v>332</v>
      </c>
      <c r="C287" s="34" t="s">
        <v>333</v>
      </c>
      <c r="D287" s="79">
        <v>0.29399999999999998</v>
      </c>
      <c r="E287" s="80">
        <f t="shared" si="167"/>
        <v>2.0588399999999996E-2</v>
      </c>
      <c r="F287" s="80">
        <f t="shared" si="168"/>
        <v>2.0588399999999996E-2</v>
      </c>
      <c r="G287" s="80">
        <f t="shared" si="169"/>
        <v>0</v>
      </c>
      <c r="H287" s="80">
        <f t="shared" si="170"/>
        <v>0</v>
      </c>
      <c r="I287" s="80">
        <f t="shared" si="171"/>
        <v>0</v>
      </c>
      <c r="J287" s="80">
        <f t="shared" si="161"/>
        <v>0</v>
      </c>
      <c r="K287" s="80">
        <v>0</v>
      </c>
      <c r="L287" s="80">
        <v>0</v>
      </c>
      <c r="M287" s="80">
        <v>0</v>
      </c>
      <c r="N287" s="80">
        <v>0</v>
      </c>
      <c r="O287" s="80">
        <f t="shared" ref="O287:O290" si="175">P287+Q287+R287+S287</f>
        <v>2.0588399999999996E-2</v>
      </c>
      <c r="P287" s="80">
        <v>2.0588399999999996E-2</v>
      </c>
      <c r="Q287" s="80">
        <v>0</v>
      </c>
      <c r="R287" s="80">
        <v>0</v>
      </c>
      <c r="S287" s="80">
        <v>0</v>
      </c>
      <c r="T287" s="37" t="s">
        <v>97</v>
      </c>
      <c r="U287" s="37" t="s">
        <v>97</v>
      </c>
      <c r="V287" s="37" t="s">
        <v>97</v>
      </c>
      <c r="W287" s="37" t="s">
        <v>97</v>
      </c>
      <c r="X287" s="37" t="s">
        <v>97</v>
      </c>
      <c r="Y287" s="37" t="s">
        <v>97</v>
      </c>
      <c r="Z287" s="37" t="s">
        <v>97</v>
      </c>
      <c r="AA287" s="37" t="s">
        <v>97</v>
      </c>
      <c r="AB287" s="37" t="s">
        <v>97</v>
      </c>
      <c r="AC287" s="37" t="s">
        <v>97</v>
      </c>
      <c r="AD287" s="80">
        <v>0.245</v>
      </c>
      <c r="AE287" s="80">
        <f t="shared" si="173"/>
        <v>0</v>
      </c>
      <c r="AF287" s="80">
        <f t="shared" si="153"/>
        <v>0</v>
      </c>
      <c r="AG287" s="80">
        <f t="shared" si="154"/>
        <v>0</v>
      </c>
      <c r="AH287" s="80">
        <f t="shared" si="155"/>
        <v>0</v>
      </c>
      <c r="AI287" s="80">
        <f t="shared" si="156"/>
        <v>0</v>
      </c>
      <c r="AJ287" s="80">
        <f t="shared" si="162"/>
        <v>0</v>
      </c>
      <c r="AK287" s="80">
        <v>0</v>
      </c>
      <c r="AL287" s="80">
        <v>0</v>
      </c>
      <c r="AM287" s="80">
        <v>0</v>
      </c>
      <c r="AN287" s="80">
        <v>0</v>
      </c>
      <c r="AO287" s="37">
        <f t="shared" ref="AO287:AO290" si="176">AP287+AQ287+AR287+AS287</f>
        <v>0</v>
      </c>
      <c r="AP287" s="37">
        <v>0</v>
      </c>
      <c r="AQ287" s="37">
        <v>0</v>
      </c>
      <c r="AR287" s="37">
        <v>0</v>
      </c>
      <c r="AS287" s="37">
        <v>0</v>
      </c>
      <c r="AT287" s="37" t="s">
        <v>97</v>
      </c>
      <c r="AU287" s="37" t="s">
        <v>97</v>
      </c>
      <c r="AV287" s="37" t="s">
        <v>97</v>
      </c>
      <c r="AW287" s="37" t="s">
        <v>97</v>
      </c>
      <c r="AX287" s="37" t="s">
        <v>97</v>
      </c>
      <c r="AY287" s="37" t="s">
        <v>97</v>
      </c>
      <c r="AZ287" s="37" t="s">
        <v>97</v>
      </c>
      <c r="BA287" s="37" t="s">
        <v>97</v>
      </c>
      <c r="BB287" s="37" t="s">
        <v>97</v>
      </c>
      <c r="BC287" s="37" t="s">
        <v>97</v>
      </c>
    </row>
    <row r="288" spans="1:55" ht="30.75" customHeight="1" x14ac:dyDescent="0.25">
      <c r="A288" s="66" t="s">
        <v>328</v>
      </c>
      <c r="B288" s="33" t="s">
        <v>334</v>
      </c>
      <c r="C288" s="34" t="s">
        <v>335</v>
      </c>
      <c r="D288" s="79">
        <v>0.40511780399999997</v>
      </c>
      <c r="E288" s="80">
        <f t="shared" si="167"/>
        <v>0</v>
      </c>
      <c r="F288" s="80">
        <f t="shared" si="168"/>
        <v>0</v>
      </c>
      <c r="G288" s="80">
        <f t="shared" si="169"/>
        <v>0</v>
      </c>
      <c r="H288" s="80">
        <f t="shared" si="170"/>
        <v>0</v>
      </c>
      <c r="I288" s="80">
        <f t="shared" si="171"/>
        <v>0</v>
      </c>
      <c r="J288" s="80">
        <f t="shared" si="161"/>
        <v>0</v>
      </c>
      <c r="K288" s="80">
        <v>0</v>
      </c>
      <c r="L288" s="80">
        <v>0</v>
      </c>
      <c r="M288" s="80">
        <v>0</v>
      </c>
      <c r="N288" s="80">
        <v>0</v>
      </c>
      <c r="O288" s="80">
        <f t="shared" si="175"/>
        <v>0</v>
      </c>
      <c r="P288" s="80">
        <v>0</v>
      </c>
      <c r="Q288" s="80">
        <v>0</v>
      </c>
      <c r="R288" s="80">
        <v>0</v>
      </c>
      <c r="S288" s="80">
        <v>0</v>
      </c>
      <c r="T288" s="37" t="s">
        <v>97</v>
      </c>
      <c r="U288" s="37" t="s">
        <v>97</v>
      </c>
      <c r="V288" s="37" t="s">
        <v>97</v>
      </c>
      <c r="W288" s="37" t="s">
        <v>97</v>
      </c>
      <c r="X288" s="37" t="s">
        <v>97</v>
      </c>
      <c r="Y288" s="37" t="s">
        <v>97</v>
      </c>
      <c r="Z288" s="37" t="s">
        <v>97</v>
      </c>
      <c r="AA288" s="37" t="s">
        <v>97</v>
      </c>
      <c r="AB288" s="37" t="s">
        <v>97</v>
      </c>
      <c r="AC288" s="37" t="s">
        <v>97</v>
      </c>
      <c r="AD288" s="80">
        <v>0.33759816999999998</v>
      </c>
      <c r="AE288" s="80">
        <f t="shared" si="173"/>
        <v>0</v>
      </c>
      <c r="AF288" s="80">
        <f t="shared" si="153"/>
        <v>0</v>
      </c>
      <c r="AG288" s="80">
        <f t="shared" si="154"/>
        <v>0</v>
      </c>
      <c r="AH288" s="80">
        <f t="shared" si="155"/>
        <v>0</v>
      </c>
      <c r="AI288" s="80">
        <f t="shared" si="156"/>
        <v>0</v>
      </c>
      <c r="AJ288" s="80">
        <f t="shared" si="162"/>
        <v>0</v>
      </c>
      <c r="AK288" s="80">
        <v>0</v>
      </c>
      <c r="AL288" s="80">
        <v>0</v>
      </c>
      <c r="AM288" s="80">
        <v>0</v>
      </c>
      <c r="AN288" s="80">
        <v>0</v>
      </c>
      <c r="AO288" s="37">
        <f t="shared" si="176"/>
        <v>0</v>
      </c>
      <c r="AP288" s="37">
        <v>0</v>
      </c>
      <c r="AQ288" s="37">
        <v>0</v>
      </c>
      <c r="AR288" s="37">
        <v>0</v>
      </c>
      <c r="AS288" s="37">
        <v>0</v>
      </c>
      <c r="AT288" s="37" t="s">
        <v>97</v>
      </c>
      <c r="AU288" s="37" t="s">
        <v>97</v>
      </c>
      <c r="AV288" s="37" t="s">
        <v>97</v>
      </c>
      <c r="AW288" s="37" t="s">
        <v>97</v>
      </c>
      <c r="AX288" s="37" t="s">
        <v>97</v>
      </c>
      <c r="AY288" s="37" t="s">
        <v>97</v>
      </c>
      <c r="AZ288" s="37" t="s">
        <v>97</v>
      </c>
      <c r="BA288" s="37" t="s">
        <v>97</v>
      </c>
      <c r="BB288" s="37" t="s">
        <v>97</v>
      </c>
      <c r="BC288" s="37" t="s">
        <v>97</v>
      </c>
    </row>
    <row r="289" spans="1:55" ht="26.25" customHeight="1" x14ac:dyDescent="0.25">
      <c r="A289" s="66" t="s">
        <v>328</v>
      </c>
      <c r="B289" s="33" t="s">
        <v>336</v>
      </c>
      <c r="C289" s="34" t="s">
        <v>337</v>
      </c>
      <c r="D289" s="79">
        <v>7.4949120000000002</v>
      </c>
      <c r="E289" s="80">
        <f t="shared" si="167"/>
        <v>0</v>
      </c>
      <c r="F289" s="80">
        <f t="shared" si="168"/>
        <v>0</v>
      </c>
      <c r="G289" s="80">
        <f t="shared" si="169"/>
        <v>0</v>
      </c>
      <c r="H289" s="80">
        <f t="shared" si="170"/>
        <v>0</v>
      </c>
      <c r="I289" s="80">
        <f t="shared" si="171"/>
        <v>0</v>
      </c>
      <c r="J289" s="80">
        <f t="shared" si="161"/>
        <v>0</v>
      </c>
      <c r="K289" s="80">
        <v>0</v>
      </c>
      <c r="L289" s="80">
        <v>0</v>
      </c>
      <c r="M289" s="80">
        <v>0</v>
      </c>
      <c r="N289" s="80">
        <v>0</v>
      </c>
      <c r="O289" s="80">
        <f t="shared" si="175"/>
        <v>0</v>
      </c>
      <c r="P289" s="80">
        <v>0</v>
      </c>
      <c r="Q289" s="80">
        <v>0</v>
      </c>
      <c r="R289" s="80">
        <v>0</v>
      </c>
      <c r="S289" s="80">
        <v>0</v>
      </c>
      <c r="T289" s="37" t="s">
        <v>97</v>
      </c>
      <c r="U289" s="37" t="s">
        <v>97</v>
      </c>
      <c r="V289" s="37" t="s">
        <v>97</v>
      </c>
      <c r="W289" s="37" t="s">
        <v>97</v>
      </c>
      <c r="X289" s="37" t="s">
        <v>97</v>
      </c>
      <c r="Y289" s="37" t="s">
        <v>97</v>
      </c>
      <c r="Z289" s="37" t="s">
        <v>97</v>
      </c>
      <c r="AA289" s="37" t="s">
        <v>97</v>
      </c>
      <c r="AB289" s="37" t="s">
        <v>97</v>
      </c>
      <c r="AC289" s="37" t="s">
        <v>97</v>
      </c>
      <c r="AD289" s="80">
        <v>6.2457600000000006</v>
      </c>
      <c r="AE289" s="80">
        <f t="shared" si="173"/>
        <v>0</v>
      </c>
      <c r="AF289" s="80">
        <f t="shared" si="153"/>
        <v>0</v>
      </c>
      <c r="AG289" s="80">
        <f t="shared" si="154"/>
        <v>0</v>
      </c>
      <c r="AH289" s="80">
        <f t="shared" si="155"/>
        <v>0</v>
      </c>
      <c r="AI289" s="80">
        <f t="shared" si="156"/>
        <v>0</v>
      </c>
      <c r="AJ289" s="80">
        <f t="shared" si="162"/>
        <v>0</v>
      </c>
      <c r="AK289" s="80">
        <v>0</v>
      </c>
      <c r="AL289" s="80">
        <v>0</v>
      </c>
      <c r="AM289" s="80">
        <v>0</v>
      </c>
      <c r="AN289" s="80">
        <v>0</v>
      </c>
      <c r="AO289" s="37">
        <f t="shared" si="176"/>
        <v>0</v>
      </c>
      <c r="AP289" s="37">
        <v>0</v>
      </c>
      <c r="AQ289" s="37">
        <v>0</v>
      </c>
      <c r="AR289" s="37">
        <v>0</v>
      </c>
      <c r="AS289" s="37">
        <v>0</v>
      </c>
      <c r="AT289" s="37" t="s">
        <v>97</v>
      </c>
      <c r="AU289" s="37" t="s">
        <v>97</v>
      </c>
      <c r="AV289" s="37" t="s">
        <v>97</v>
      </c>
      <c r="AW289" s="37" t="s">
        <v>97</v>
      </c>
      <c r="AX289" s="37" t="s">
        <v>97</v>
      </c>
      <c r="AY289" s="37" t="s">
        <v>97</v>
      </c>
      <c r="AZ289" s="37" t="s">
        <v>97</v>
      </c>
      <c r="BA289" s="37" t="s">
        <v>97</v>
      </c>
      <c r="BB289" s="37" t="s">
        <v>97</v>
      </c>
      <c r="BC289" s="37" t="s">
        <v>97</v>
      </c>
    </row>
    <row r="290" spans="1:55" ht="26.25" customHeight="1" x14ac:dyDescent="0.25">
      <c r="A290" s="66" t="s">
        <v>328</v>
      </c>
      <c r="B290" s="33" t="s">
        <v>338</v>
      </c>
      <c r="C290" s="34" t="s">
        <v>339</v>
      </c>
      <c r="D290" s="79">
        <v>0.82000800000000007</v>
      </c>
      <c r="E290" s="80">
        <f t="shared" si="167"/>
        <v>0</v>
      </c>
      <c r="F290" s="80">
        <f t="shared" si="168"/>
        <v>0</v>
      </c>
      <c r="G290" s="80">
        <f t="shared" si="169"/>
        <v>0</v>
      </c>
      <c r="H290" s="80">
        <f t="shared" si="170"/>
        <v>0</v>
      </c>
      <c r="I290" s="80">
        <f t="shared" si="171"/>
        <v>0</v>
      </c>
      <c r="J290" s="80">
        <f t="shared" si="161"/>
        <v>0</v>
      </c>
      <c r="K290" s="80">
        <v>0</v>
      </c>
      <c r="L290" s="80">
        <v>0</v>
      </c>
      <c r="M290" s="80">
        <v>0</v>
      </c>
      <c r="N290" s="80">
        <v>0</v>
      </c>
      <c r="O290" s="80">
        <f t="shared" si="175"/>
        <v>0</v>
      </c>
      <c r="P290" s="80">
        <v>0</v>
      </c>
      <c r="Q290" s="80">
        <v>0</v>
      </c>
      <c r="R290" s="80">
        <v>0</v>
      </c>
      <c r="S290" s="80">
        <v>0</v>
      </c>
      <c r="T290" s="37" t="s">
        <v>97</v>
      </c>
      <c r="U290" s="37" t="s">
        <v>97</v>
      </c>
      <c r="V290" s="37" t="s">
        <v>97</v>
      </c>
      <c r="W290" s="37" t="s">
        <v>97</v>
      </c>
      <c r="X290" s="37" t="s">
        <v>97</v>
      </c>
      <c r="Y290" s="37" t="s">
        <v>97</v>
      </c>
      <c r="Z290" s="37" t="s">
        <v>97</v>
      </c>
      <c r="AA290" s="37" t="s">
        <v>97</v>
      </c>
      <c r="AB290" s="37" t="s">
        <v>97</v>
      </c>
      <c r="AC290" s="37" t="s">
        <v>97</v>
      </c>
      <c r="AD290" s="80">
        <v>0.68334000000000006</v>
      </c>
      <c r="AE290" s="80">
        <f t="shared" si="173"/>
        <v>0</v>
      </c>
      <c r="AF290" s="80">
        <f t="shared" si="153"/>
        <v>0</v>
      </c>
      <c r="AG290" s="80">
        <f t="shared" si="154"/>
        <v>0</v>
      </c>
      <c r="AH290" s="80">
        <f t="shared" si="155"/>
        <v>0</v>
      </c>
      <c r="AI290" s="80">
        <f t="shared" si="156"/>
        <v>0</v>
      </c>
      <c r="AJ290" s="80">
        <f t="shared" si="162"/>
        <v>0</v>
      </c>
      <c r="AK290" s="80">
        <v>0</v>
      </c>
      <c r="AL290" s="80">
        <v>0</v>
      </c>
      <c r="AM290" s="80">
        <v>0</v>
      </c>
      <c r="AN290" s="80">
        <v>0</v>
      </c>
      <c r="AO290" s="37">
        <f t="shared" si="176"/>
        <v>0</v>
      </c>
      <c r="AP290" s="37">
        <v>0</v>
      </c>
      <c r="AQ290" s="37">
        <v>0</v>
      </c>
      <c r="AR290" s="37">
        <v>0</v>
      </c>
      <c r="AS290" s="37">
        <v>0</v>
      </c>
      <c r="AT290" s="37" t="s">
        <v>97</v>
      </c>
      <c r="AU290" s="37" t="s">
        <v>97</v>
      </c>
      <c r="AV290" s="37" t="s">
        <v>97</v>
      </c>
      <c r="AW290" s="37" t="s">
        <v>97</v>
      </c>
      <c r="AX290" s="37" t="s">
        <v>97</v>
      </c>
      <c r="AY290" s="37" t="s">
        <v>97</v>
      </c>
      <c r="AZ290" s="37" t="s">
        <v>97</v>
      </c>
      <c r="BA290" s="37" t="s">
        <v>97</v>
      </c>
      <c r="BB290" s="37" t="s">
        <v>97</v>
      </c>
      <c r="BC290" s="37" t="s">
        <v>97</v>
      </c>
    </row>
    <row r="291" spans="1:55" ht="48.75" customHeight="1" x14ac:dyDescent="0.25">
      <c r="A291" s="62" t="s">
        <v>66</v>
      </c>
      <c r="B291" s="20" t="s">
        <v>340</v>
      </c>
      <c r="C291" s="21" t="s">
        <v>103</v>
      </c>
      <c r="D291" s="78">
        <v>0</v>
      </c>
      <c r="E291" s="76">
        <f t="shared" si="167"/>
        <v>0</v>
      </c>
      <c r="F291" s="76">
        <f t="shared" si="168"/>
        <v>0</v>
      </c>
      <c r="G291" s="76">
        <f t="shared" si="169"/>
        <v>0</v>
      </c>
      <c r="H291" s="76">
        <f t="shared" si="170"/>
        <v>0</v>
      </c>
      <c r="I291" s="76">
        <f t="shared" si="171"/>
        <v>0</v>
      </c>
      <c r="J291" s="76">
        <f t="shared" si="161"/>
        <v>0</v>
      </c>
      <c r="K291" s="76">
        <v>0</v>
      </c>
      <c r="L291" s="76">
        <v>0</v>
      </c>
      <c r="M291" s="76">
        <v>0</v>
      </c>
      <c r="N291" s="76">
        <v>0</v>
      </c>
      <c r="O291" s="76">
        <v>0</v>
      </c>
      <c r="P291" s="76">
        <v>0</v>
      </c>
      <c r="Q291" s="76">
        <v>0</v>
      </c>
      <c r="R291" s="76">
        <v>0</v>
      </c>
      <c r="S291" s="76">
        <v>0</v>
      </c>
      <c r="T291" s="36" t="s">
        <v>97</v>
      </c>
      <c r="U291" s="36" t="s">
        <v>97</v>
      </c>
      <c r="V291" s="36" t="s">
        <v>97</v>
      </c>
      <c r="W291" s="36" t="s">
        <v>97</v>
      </c>
      <c r="X291" s="36" t="s">
        <v>97</v>
      </c>
      <c r="Y291" s="36" t="s">
        <v>97</v>
      </c>
      <c r="Z291" s="36" t="s">
        <v>97</v>
      </c>
      <c r="AA291" s="36" t="s">
        <v>97</v>
      </c>
      <c r="AB291" s="36" t="s">
        <v>97</v>
      </c>
      <c r="AC291" s="36" t="s">
        <v>97</v>
      </c>
      <c r="AD291" s="76">
        <v>0</v>
      </c>
      <c r="AE291" s="76">
        <f t="shared" si="173"/>
        <v>0</v>
      </c>
      <c r="AF291" s="76">
        <f t="shared" si="153"/>
        <v>0</v>
      </c>
      <c r="AG291" s="76">
        <f t="shared" si="154"/>
        <v>0</v>
      </c>
      <c r="AH291" s="76">
        <f t="shared" si="155"/>
        <v>0</v>
      </c>
      <c r="AI291" s="76">
        <f t="shared" si="156"/>
        <v>0</v>
      </c>
      <c r="AJ291" s="76">
        <f t="shared" si="162"/>
        <v>0</v>
      </c>
      <c r="AK291" s="76">
        <v>0</v>
      </c>
      <c r="AL291" s="76">
        <v>0</v>
      </c>
      <c r="AM291" s="76">
        <v>0</v>
      </c>
      <c r="AN291" s="76">
        <v>0</v>
      </c>
      <c r="AO291" s="36">
        <v>0</v>
      </c>
      <c r="AP291" s="36">
        <v>0</v>
      </c>
      <c r="AQ291" s="36">
        <v>0</v>
      </c>
      <c r="AR291" s="36">
        <v>0</v>
      </c>
      <c r="AS291" s="36">
        <v>0</v>
      </c>
      <c r="AT291" s="36" t="s">
        <v>97</v>
      </c>
      <c r="AU291" s="36" t="s">
        <v>97</v>
      </c>
      <c r="AV291" s="36" t="s">
        <v>97</v>
      </c>
      <c r="AW291" s="36" t="s">
        <v>97</v>
      </c>
      <c r="AX291" s="36" t="s">
        <v>97</v>
      </c>
      <c r="AY291" s="36" t="s">
        <v>97</v>
      </c>
      <c r="AZ291" s="36" t="s">
        <v>97</v>
      </c>
      <c r="BA291" s="36" t="s">
        <v>97</v>
      </c>
      <c r="BB291" s="36" t="s">
        <v>97</v>
      </c>
      <c r="BC291" s="36" t="s">
        <v>97</v>
      </c>
    </row>
    <row r="292" spans="1:55" ht="48.75" customHeight="1" x14ac:dyDescent="0.25">
      <c r="A292" s="62" t="s">
        <v>341</v>
      </c>
      <c r="B292" s="20" t="s">
        <v>342</v>
      </c>
      <c r="C292" s="21" t="s">
        <v>103</v>
      </c>
      <c r="D292" s="78">
        <v>0</v>
      </c>
      <c r="E292" s="76">
        <f t="shared" si="167"/>
        <v>0</v>
      </c>
      <c r="F292" s="76">
        <f t="shared" si="168"/>
        <v>0</v>
      </c>
      <c r="G292" s="76">
        <f t="shared" si="169"/>
        <v>0</v>
      </c>
      <c r="H292" s="76">
        <f t="shared" si="170"/>
        <v>0</v>
      </c>
      <c r="I292" s="76">
        <f t="shared" si="171"/>
        <v>0</v>
      </c>
      <c r="J292" s="76">
        <f t="shared" si="161"/>
        <v>0</v>
      </c>
      <c r="K292" s="76">
        <v>0</v>
      </c>
      <c r="L292" s="76">
        <v>0</v>
      </c>
      <c r="M292" s="76">
        <v>0</v>
      </c>
      <c r="N292" s="76">
        <v>0</v>
      </c>
      <c r="O292" s="76">
        <v>0</v>
      </c>
      <c r="P292" s="76">
        <v>0</v>
      </c>
      <c r="Q292" s="76">
        <v>0</v>
      </c>
      <c r="R292" s="76">
        <v>0</v>
      </c>
      <c r="S292" s="76">
        <v>0</v>
      </c>
      <c r="T292" s="36" t="s">
        <v>97</v>
      </c>
      <c r="U292" s="36" t="s">
        <v>97</v>
      </c>
      <c r="V292" s="36" t="s">
        <v>97</v>
      </c>
      <c r="W292" s="36" t="s">
        <v>97</v>
      </c>
      <c r="X292" s="36" t="s">
        <v>97</v>
      </c>
      <c r="Y292" s="36" t="s">
        <v>97</v>
      </c>
      <c r="Z292" s="36" t="s">
        <v>97</v>
      </c>
      <c r="AA292" s="36" t="s">
        <v>97</v>
      </c>
      <c r="AB292" s="36" t="s">
        <v>97</v>
      </c>
      <c r="AC292" s="36" t="s">
        <v>97</v>
      </c>
      <c r="AD292" s="76">
        <v>0</v>
      </c>
      <c r="AE292" s="76">
        <f t="shared" si="173"/>
        <v>0</v>
      </c>
      <c r="AF292" s="76">
        <f t="shared" si="153"/>
        <v>0</v>
      </c>
      <c r="AG292" s="76">
        <f t="shared" si="154"/>
        <v>0</v>
      </c>
      <c r="AH292" s="76">
        <f t="shared" si="155"/>
        <v>0</v>
      </c>
      <c r="AI292" s="76">
        <f t="shared" si="156"/>
        <v>0</v>
      </c>
      <c r="AJ292" s="76">
        <f t="shared" si="162"/>
        <v>0</v>
      </c>
      <c r="AK292" s="76">
        <v>0</v>
      </c>
      <c r="AL292" s="76">
        <v>0</v>
      </c>
      <c r="AM292" s="76">
        <v>0</v>
      </c>
      <c r="AN292" s="76">
        <v>0</v>
      </c>
      <c r="AO292" s="36">
        <v>0</v>
      </c>
      <c r="AP292" s="36">
        <v>0</v>
      </c>
      <c r="AQ292" s="36">
        <v>0</v>
      </c>
      <c r="AR292" s="36">
        <v>0</v>
      </c>
      <c r="AS292" s="36">
        <v>0</v>
      </c>
      <c r="AT292" s="36" t="s">
        <v>97</v>
      </c>
      <c r="AU292" s="36" t="s">
        <v>97</v>
      </c>
      <c r="AV292" s="36" t="s">
        <v>97</v>
      </c>
      <c r="AW292" s="36" t="s">
        <v>97</v>
      </c>
      <c r="AX292" s="36" t="s">
        <v>97</v>
      </c>
      <c r="AY292" s="36" t="s">
        <v>97</v>
      </c>
      <c r="AZ292" s="36" t="s">
        <v>97</v>
      </c>
      <c r="BA292" s="36" t="s">
        <v>97</v>
      </c>
      <c r="BB292" s="36" t="s">
        <v>97</v>
      </c>
      <c r="BC292" s="36" t="s">
        <v>97</v>
      </c>
    </row>
    <row r="293" spans="1:55" ht="48.75" customHeight="1" x14ac:dyDescent="0.25">
      <c r="A293" s="62" t="s">
        <v>343</v>
      </c>
      <c r="B293" s="20" t="s">
        <v>344</v>
      </c>
      <c r="C293" s="21" t="s">
        <v>103</v>
      </c>
      <c r="D293" s="78">
        <v>0</v>
      </c>
      <c r="E293" s="76">
        <f t="shared" si="167"/>
        <v>0</v>
      </c>
      <c r="F293" s="76">
        <f t="shared" si="168"/>
        <v>0</v>
      </c>
      <c r="G293" s="76">
        <f t="shared" si="169"/>
        <v>0</v>
      </c>
      <c r="H293" s="76">
        <f t="shared" si="170"/>
        <v>0</v>
      </c>
      <c r="I293" s="76">
        <f t="shared" si="171"/>
        <v>0</v>
      </c>
      <c r="J293" s="76">
        <f t="shared" si="161"/>
        <v>0</v>
      </c>
      <c r="K293" s="76">
        <v>0</v>
      </c>
      <c r="L293" s="76">
        <v>0</v>
      </c>
      <c r="M293" s="76">
        <v>0</v>
      </c>
      <c r="N293" s="76">
        <v>0</v>
      </c>
      <c r="O293" s="76">
        <v>0</v>
      </c>
      <c r="P293" s="76">
        <v>0</v>
      </c>
      <c r="Q293" s="76">
        <v>0</v>
      </c>
      <c r="R293" s="76">
        <v>0</v>
      </c>
      <c r="S293" s="76">
        <v>0</v>
      </c>
      <c r="T293" s="36" t="s">
        <v>97</v>
      </c>
      <c r="U293" s="36" t="s">
        <v>97</v>
      </c>
      <c r="V293" s="36" t="s">
        <v>97</v>
      </c>
      <c r="W293" s="36" t="s">
        <v>97</v>
      </c>
      <c r="X293" s="36" t="s">
        <v>97</v>
      </c>
      <c r="Y293" s="36" t="s">
        <v>97</v>
      </c>
      <c r="Z293" s="36" t="s">
        <v>97</v>
      </c>
      <c r="AA293" s="36" t="s">
        <v>97</v>
      </c>
      <c r="AB293" s="36" t="s">
        <v>97</v>
      </c>
      <c r="AC293" s="36" t="s">
        <v>97</v>
      </c>
      <c r="AD293" s="76">
        <v>0</v>
      </c>
      <c r="AE293" s="76">
        <f t="shared" si="173"/>
        <v>0</v>
      </c>
      <c r="AF293" s="76">
        <f t="shared" si="153"/>
        <v>0</v>
      </c>
      <c r="AG293" s="76">
        <f t="shared" si="154"/>
        <v>0</v>
      </c>
      <c r="AH293" s="76">
        <f t="shared" si="155"/>
        <v>0</v>
      </c>
      <c r="AI293" s="76">
        <f t="shared" si="156"/>
        <v>0</v>
      </c>
      <c r="AJ293" s="76">
        <f t="shared" si="162"/>
        <v>0</v>
      </c>
      <c r="AK293" s="76">
        <v>0</v>
      </c>
      <c r="AL293" s="76">
        <v>0</v>
      </c>
      <c r="AM293" s="76">
        <v>0</v>
      </c>
      <c r="AN293" s="76">
        <v>0</v>
      </c>
      <c r="AO293" s="36">
        <v>0</v>
      </c>
      <c r="AP293" s="36">
        <v>0</v>
      </c>
      <c r="AQ293" s="36">
        <v>0</v>
      </c>
      <c r="AR293" s="36">
        <v>0</v>
      </c>
      <c r="AS293" s="36">
        <v>0</v>
      </c>
      <c r="AT293" s="36" t="s">
        <v>97</v>
      </c>
      <c r="AU293" s="36" t="s">
        <v>97</v>
      </c>
      <c r="AV293" s="36" t="s">
        <v>97</v>
      </c>
      <c r="AW293" s="36" t="s">
        <v>97</v>
      </c>
      <c r="AX293" s="36" t="s">
        <v>97</v>
      </c>
      <c r="AY293" s="36" t="s">
        <v>97</v>
      </c>
      <c r="AZ293" s="36" t="s">
        <v>97</v>
      </c>
      <c r="BA293" s="36" t="s">
        <v>97</v>
      </c>
      <c r="BB293" s="36" t="s">
        <v>97</v>
      </c>
      <c r="BC293" s="36" t="s">
        <v>97</v>
      </c>
    </row>
    <row r="294" spans="1:55" ht="40.5" customHeight="1" x14ac:dyDescent="0.25">
      <c r="A294" s="62" t="s">
        <v>67</v>
      </c>
      <c r="B294" s="20" t="s">
        <v>345</v>
      </c>
      <c r="C294" s="21" t="s">
        <v>103</v>
      </c>
      <c r="D294" s="78">
        <v>34.15907164745331</v>
      </c>
      <c r="E294" s="76">
        <f t="shared" si="167"/>
        <v>4.1999805000000006</v>
      </c>
      <c r="F294" s="76">
        <f t="shared" si="168"/>
        <v>7.4909279999999995E-2</v>
      </c>
      <c r="G294" s="76">
        <f t="shared" si="169"/>
        <v>2.375502768</v>
      </c>
      <c r="H294" s="76">
        <f t="shared" si="170"/>
        <v>1.7495684520000001</v>
      </c>
      <c r="I294" s="76">
        <f t="shared" si="171"/>
        <v>0</v>
      </c>
      <c r="J294" s="76">
        <f>SUM(J295:J332)</f>
        <v>1.1161125240000003</v>
      </c>
      <c r="K294" s="76">
        <f t="shared" ref="K294:N294" si="177">SUM(K295:K332)</f>
        <v>4.5499583999999996E-2</v>
      </c>
      <c r="L294" s="76">
        <f t="shared" si="177"/>
        <v>0.72209396399999992</v>
      </c>
      <c r="M294" s="76">
        <f t="shared" si="177"/>
        <v>0.34851897599999998</v>
      </c>
      <c r="N294" s="76">
        <f t="shared" si="177"/>
        <v>0</v>
      </c>
      <c r="O294" s="76">
        <f>SUM(O295:O332)</f>
        <v>3.0838679760000005</v>
      </c>
      <c r="P294" s="89">
        <f t="shared" ref="P294:S294" si="178">SUM(P295:P332)</f>
        <v>2.9409695999999999E-2</v>
      </c>
      <c r="Q294" s="89">
        <f t="shared" si="178"/>
        <v>1.6534088040000001</v>
      </c>
      <c r="R294" s="89">
        <f t="shared" si="178"/>
        <v>1.4010494760000001</v>
      </c>
      <c r="S294" s="89">
        <f t="shared" si="178"/>
        <v>0</v>
      </c>
      <c r="T294" s="36" t="s">
        <v>97</v>
      </c>
      <c r="U294" s="36" t="s">
        <v>97</v>
      </c>
      <c r="V294" s="36" t="s">
        <v>97</v>
      </c>
      <c r="W294" s="36" t="s">
        <v>97</v>
      </c>
      <c r="X294" s="36" t="s">
        <v>97</v>
      </c>
      <c r="Y294" s="36" t="s">
        <v>97</v>
      </c>
      <c r="Z294" s="36" t="s">
        <v>97</v>
      </c>
      <c r="AA294" s="36" t="s">
        <v>97</v>
      </c>
      <c r="AB294" s="36" t="s">
        <v>97</v>
      </c>
      <c r="AC294" s="36" t="s">
        <v>97</v>
      </c>
      <c r="AD294" s="76">
        <v>28.465893039544426</v>
      </c>
      <c r="AE294" s="76">
        <f t="shared" si="173"/>
        <v>3.7248598100000003</v>
      </c>
      <c r="AF294" s="76">
        <f t="shared" si="153"/>
        <v>0.16950729999999997</v>
      </c>
      <c r="AG294" s="76">
        <f t="shared" si="154"/>
        <v>2.0973788</v>
      </c>
      <c r="AH294" s="76">
        <f t="shared" si="155"/>
        <v>1.4579737100000003</v>
      </c>
      <c r="AI294" s="76">
        <f t="shared" si="156"/>
        <v>0</v>
      </c>
      <c r="AJ294" s="76">
        <f t="shared" si="162"/>
        <v>0.86449767</v>
      </c>
      <c r="AK294" s="76">
        <v>0.12106547999999999</v>
      </c>
      <c r="AL294" s="76">
        <v>0.45299971000000006</v>
      </c>
      <c r="AM294" s="76">
        <v>0.29043247999999999</v>
      </c>
      <c r="AN294" s="76">
        <f>SUM(AN295:AN312)</f>
        <v>0</v>
      </c>
      <c r="AO294" s="36">
        <f>SUM(AO295:AO332)</f>
        <v>2.8603621400000003</v>
      </c>
      <c r="AP294" s="36">
        <f t="shared" ref="AP294:AS294" si="179">SUM(AP295:AP332)</f>
        <v>4.8441819999999997E-2</v>
      </c>
      <c r="AQ294" s="36">
        <f t="shared" si="179"/>
        <v>1.6443790899999999</v>
      </c>
      <c r="AR294" s="36">
        <f t="shared" si="179"/>
        <v>1.1675412300000003</v>
      </c>
      <c r="AS294" s="36">
        <f t="shared" si="179"/>
        <v>0</v>
      </c>
      <c r="AT294" s="36" t="s">
        <v>97</v>
      </c>
      <c r="AU294" s="36" t="s">
        <v>97</v>
      </c>
      <c r="AV294" s="36" t="s">
        <v>97</v>
      </c>
      <c r="AW294" s="36" t="s">
        <v>97</v>
      </c>
      <c r="AX294" s="36" t="s">
        <v>97</v>
      </c>
      <c r="AY294" s="36" t="s">
        <v>97</v>
      </c>
      <c r="AZ294" s="36" t="s">
        <v>97</v>
      </c>
      <c r="BA294" s="36" t="s">
        <v>97</v>
      </c>
      <c r="BB294" s="36" t="s">
        <v>97</v>
      </c>
      <c r="BC294" s="36" t="s">
        <v>97</v>
      </c>
    </row>
    <row r="295" spans="1:55" ht="51" customHeight="1" x14ac:dyDescent="0.25">
      <c r="A295" s="66" t="s">
        <v>67</v>
      </c>
      <c r="B295" s="33" t="s">
        <v>346</v>
      </c>
      <c r="C295" s="34" t="s">
        <v>347</v>
      </c>
      <c r="D295" s="79">
        <v>2.9265037932203386</v>
      </c>
      <c r="E295" s="80">
        <f t="shared" si="167"/>
        <v>0</v>
      </c>
      <c r="F295" s="80">
        <f t="shared" si="168"/>
        <v>0</v>
      </c>
      <c r="G295" s="80">
        <f t="shared" si="169"/>
        <v>0</v>
      </c>
      <c r="H295" s="80">
        <f t="shared" si="170"/>
        <v>0</v>
      </c>
      <c r="I295" s="80">
        <f t="shared" si="171"/>
        <v>0</v>
      </c>
      <c r="J295" s="80">
        <f t="shared" si="161"/>
        <v>0</v>
      </c>
      <c r="K295" s="80">
        <v>0</v>
      </c>
      <c r="L295" s="80">
        <v>0</v>
      </c>
      <c r="M295" s="80">
        <v>0</v>
      </c>
      <c r="N295" s="80">
        <v>0</v>
      </c>
      <c r="O295" s="80">
        <f>P295+Q295+R295+S295</f>
        <v>0</v>
      </c>
      <c r="P295" s="80">
        <v>0</v>
      </c>
      <c r="Q295" s="80">
        <v>0</v>
      </c>
      <c r="R295" s="80">
        <v>0</v>
      </c>
      <c r="S295" s="80">
        <v>0</v>
      </c>
      <c r="T295" s="37" t="s">
        <v>97</v>
      </c>
      <c r="U295" s="37" t="s">
        <v>97</v>
      </c>
      <c r="V295" s="37" t="s">
        <v>97</v>
      </c>
      <c r="W295" s="37" t="s">
        <v>97</v>
      </c>
      <c r="X295" s="37" t="s">
        <v>97</v>
      </c>
      <c r="Y295" s="37" t="s">
        <v>97</v>
      </c>
      <c r="Z295" s="37" t="s">
        <v>97</v>
      </c>
      <c r="AA295" s="37" t="s">
        <v>97</v>
      </c>
      <c r="AB295" s="37" t="s">
        <v>97</v>
      </c>
      <c r="AC295" s="37" t="s">
        <v>97</v>
      </c>
      <c r="AD295" s="80">
        <v>2.4387531610169488</v>
      </c>
      <c r="AE295" s="80">
        <f t="shared" si="173"/>
        <v>0</v>
      </c>
      <c r="AF295" s="80">
        <f t="shared" si="153"/>
        <v>0</v>
      </c>
      <c r="AG295" s="80">
        <f t="shared" si="154"/>
        <v>0</v>
      </c>
      <c r="AH295" s="80">
        <f t="shared" si="155"/>
        <v>0</v>
      </c>
      <c r="AI295" s="80">
        <f t="shared" si="156"/>
        <v>0</v>
      </c>
      <c r="AJ295" s="80">
        <f t="shared" si="162"/>
        <v>0</v>
      </c>
      <c r="AK295" s="80">
        <v>0</v>
      </c>
      <c r="AL295" s="80">
        <v>0</v>
      </c>
      <c r="AM295" s="80">
        <v>0</v>
      </c>
      <c r="AN295" s="80">
        <v>0</v>
      </c>
      <c r="AO295" s="37">
        <f>AP295+AQ295+AR295+AS295</f>
        <v>0</v>
      </c>
      <c r="AP295" s="37">
        <v>0</v>
      </c>
      <c r="AQ295" s="37">
        <v>0</v>
      </c>
      <c r="AR295" s="37">
        <v>0</v>
      </c>
      <c r="AS295" s="37">
        <v>0</v>
      </c>
      <c r="AT295" s="37" t="s">
        <v>97</v>
      </c>
      <c r="AU295" s="37" t="s">
        <v>97</v>
      </c>
      <c r="AV295" s="37" t="s">
        <v>97</v>
      </c>
      <c r="AW295" s="37" t="s">
        <v>97</v>
      </c>
      <c r="AX295" s="37" t="s">
        <v>97</v>
      </c>
      <c r="AY295" s="37" t="s">
        <v>97</v>
      </c>
      <c r="AZ295" s="37" t="s">
        <v>97</v>
      </c>
      <c r="BA295" s="37" t="s">
        <v>97</v>
      </c>
      <c r="BB295" s="37" t="s">
        <v>97</v>
      </c>
      <c r="BC295" s="37" t="s">
        <v>97</v>
      </c>
    </row>
    <row r="296" spans="1:55" ht="45.75" customHeight="1" x14ac:dyDescent="0.25">
      <c r="A296" s="66" t="s">
        <v>67</v>
      </c>
      <c r="B296" s="33" t="s">
        <v>348</v>
      </c>
      <c r="C296" s="34" t="s">
        <v>349</v>
      </c>
      <c r="D296" s="79">
        <v>2.5826660999999995</v>
      </c>
      <c r="E296" s="80">
        <f t="shared" si="167"/>
        <v>0</v>
      </c>
      <c r="F296" s="80">
        <f t="shared" si="168"/>
        <v>0</v>
      </c>
      <c r="G296" s="80">
        <f t="shared" si="169"/>
        <v>0</v>
      </c>
      <c r="H296" s="80">
        <f t="shared" si="170"/>
        <v>0</v>
      </c>
      <c r="I296" s="80">
        <f t="shared" si="171"/>
        <v>0</v>
      </c>
      <c r="J296" s="80">
        <f t="shared" si="161"/>
        <v>0</v>
      </c>
      <c r="K296" s="80">
        <v>0</v>
      </c>
      <c r="L296" s="80">
        <v>0</v>
      </c>
      <c r="M296" s="80">
        <v>0</v>
      </c>
      <c r="N296" s="80">
        <v>0</v>
      </c>
      <c r="O296" s="80">
        <f t="shared" ref="O296:O332" si="180">P296+Q296+R296+S296</f>
        <v>0</v>
      </c>
      <c r="P296" s="80">
        <v>0</v>
      </c>
      <c r="Q296" s="80">
        <v>0</v>
      </c>
      <c r="R296" s="80">
        <v>0</v>
      </c>
      <c r="S296" s="80">
        <v>0</v>
      </c>
      <c r="T296" s="37" t="s">
        <v>97</v>
      </c>
      <c r="U296" s="37" t="s">
        <v>97</v>
      </c>
      <c r="V296" s="37" t="s">
        <v>97</v>
      </c>
      <c r="W296" s="37" t="s">
        <v>97</v>
      </c>
      <c r="X296" s="37" t="s">
        <v>97</v>
      </c>
      <c r="Y296" s="37" t="s">
        <v>97</v>
      </c>
      <c r="Z296" s="37" t="s">
        <v>97</v>
      </c>
      <c r="AA296" s="37" t="s">
        <v>97</v>
      </c>
      <c r="AB296" s="37" t="s">
        <v>97</v>
      </c>
      <c r="AC296" s="37" t="s">
        <v>97</v>
      </c>
      <c r="AD296" s="80">
        <v>2.1522217499999998</v>
      </c>
      <c r="AE296" s="80">
        <f t="shared" si="173"/>
        <v>0</v>
      </c>
      <c r="AF296" s="80">
        <f t="shared" si="153"/>
        <v>0</v>
      </c>
      <c r="AG296" s="80">
        <f t="shared" si="154"/>
        <v>0</v>
      </c>
      <c r="AH296" s="80">
        <f t="shared" si="155"/>
        <v>0</v>
      </c>
      <c r="AI296" s="80">
        <f t="shared" si="156"/>
        <v>0</v>
      </c>
      <c r="AJ296" s="80">
        <f t="shared" si="162"/>
        <v>0</v>
      </c>
      <c r="AK296" s="80">
        <v>0</v>
      </c>
      <c r="AL296" s="80">
        <v>0</v>
      </c>
      <c r="AM296" s="80">
        <v>0</v>
      </c>
      <c r="AN296" s="80">
        <v>0</v>
      </c>
      <c r="AO296" s="37">
        <f t="shared" ref="AO296:AO332" si="181">AP296+AQ296+AR296+AS296</f>
        <v>0</v>
      </c>
      <c r="AP296" s="37">
        <v>0</v>
      </c>
      <c r="AQ296" s="37">
        <v>0</v>
      </c>
      <c r="AR296" s="37">
        <v>0</v>
      </c>
      <c r="AS296" s="37">
        <v>0</v>
      </c>
      <c r="AT296" s="37" t="s">
        <v>97</v>
      </c>
      <c r="AU296" s="37" t="s">
        <v>97</v>
      </c>
      <c r="AV296" s="37" t="s">
        <v>97</v>
      </c>
      <c r="AW296" s="37" t="s">
        <v>97</v>
      </c>
      <c r="AX296" s="37" t="s">
        <v>97</v>
      </c>
      <c r="AY296" s="37" t="s">
        <v>97</v>
      </c>
      <c r="AZ296" s="37" t="s">
        <v>97</v>
      </c>
      <c r="BA296" s="37" t="s">
        <v>97</v>
      </c>
      <c r="BB296" s="37" t="s">
        <v>97</v>
      </c>
      <c r="BC296" s="37" t="s">
        <v>97</v>
      </c>
    </row>
    <row r="297" spans="1:55" ht="48" customHeight="1" x14ac:dyDescent="0.25">
      <c r="A297" s="66" t="s">
        <v>67</v>
      </c>
      <c r="B297" s="33" t="s">
        <v>350</v>
      </c>
      <c r="C297" s="34" t="s">
        <v>351</v>
      </c>
      <c r="D297" s="79">
        <v>3.3359542559999995</v>
      </c>
      <c r="E297" s="80">
        <f t="shared" si="167"/>
        <v>0</v>
      </c>
      <c r="F297" s="80">
        <f t="shared" si="168"/>
        <v>0</v>
      </c>
      <c r="G297" s="80">
        <f t="shared" si="169"/>
        <v>0</v>
      </c>
      <c r="H297" s="80">
        <f t="shared" si="170"/>
        <v>0</v>
      </c>
      <c r="I297" s="80">
        <f t="shared" si="171"/>
        <v>0</v>
      </c>
      <c r="J297" s="80">
        <f t="shared" si="161"/>
        <v>0</v>
      </c>
      <c r="K297" s="80">
        <v>0</v>
      </c>
      <c r="L297" s="80">
        <v>0</v>
      </c>
      <c r="M297" s="80">
        <v>0</v>
      </c>
      <c r="N297" s="80">
        <v>0</v>
      </c>
      <c r="O297" s="80">
        <f t="shared" si="180"/>
        <v>0</v>
      </c>
      <c r="P297" s="80">
        <v>0</v>
      </c>
      <c r="Q297" s="80">
        <v>0</v>
      </c>
      <c r="R297" s="80">
        <v>0</v>
      </c>
      <c r="S297" s="80">
        <v>0</v>
      </c>
      <c r="T297" s="37" t="s">
        <v>97</v>
      </c>
      <c r="U297" s="37" t="s">
        <v>97</v>
      </c>
      <c r="V297" s="37" t="s">
        <v>97</v>
      </c>
      <c r="W297" s="37" t="s">
        <v>97</v>
      </c>
      <c r="X297" s="37" t="s">
        <v>97</v>
      </c>
      <c r="Y297" s="37" t="s">
        <v>97</v>
      </c>
      <c r="Z297" s="37" t="s">
        <v>97</v>
      </c>
      <c r="AA297" s="37" t="s">
        <v>97</v>
      </c>
      <c r="AB297" s="37" t="s">
        <v>97</v>
      </c>
      <c r="AC297" s="37" t="s">
        <v>97</v>
      </c>
      <c r="AD297" s="80">
        <v>2.7799618799999997</v>
      </c>
      <c r="AE297" s="80">
        <f t="shared" si="173"/>
        <v>0</v>
      </c>
      <c r="AF297" s="80">
        <f t="shared" si="153"/>
        <v>0</v>
      </c>
      <c r="AG297" s="80">
        <f t="shared" si="154"/>
        <v>0</v>
      </c>
      <c r="AH297" s="80">
        <f t="shared" si="155"/>
        <v>0</v>
      </c>
      <c r="AI297" s="80">
        <f t="shared" si="156"/>
        <v>0</v>
      </c>
      <c r="AJ297" s="80">
        <f t="shared" si="162"/>
        <v>0</v>
      </c>
      <c r="AK297" s="80">
        <v>0</v>
      </c>
      <c r="AL297" s="80">
        <v>0</v>
      </c>
      <c r="AM297" s="80">
        <v>0</v>
      </c>
      <c r="AN297" s="80">
        <v>0</v>
      </c>
      <c r="AO297" s="37">
        <f t="shared" si="181"/>
        <v>0</v>
      </c>
      <c r="AP297" s="37">
        <v>0</v>
      </c>
      <c r="AQ297" s="37">
        <v>0</v>
      </c>
      <c r="AR297" s="37">
        <v>0</v>
      </c>
      <c r="AS297" s="37">
        <v>0</v>
      </c>
      <c r="AT297" s="37" t="s">
        <v>97</v>
      </c>
      <c r="AU297" s="37" t="s">
        <v>97</v>
      </c>
      <c r="AV297" s="37" t="s">
        <v>97</v>
      </c>
      <c r="AW297" s="37" t="s">
        <v>97</v>
      </c>
      <c r="AX297" s="37" t="s">
        <v>97</v>
      </c>
      <c r="AY297" s="37" t="s">
        <v>97</v>
      </c>
      <c r="AZ297" s="37" t="s">
        <v>97</v>
      </c>
      <c r="BA297" s="37" t="s">
        <v>97</v>
      </c>
      <c r="BB297" s="37" t="s">
        <v>97</v>
      </c>
      <c r="BC297" s="37" t="s">
        <v>97</v>
      </c>
    </row>
    <row r="298" spans="1:55" ht="31.5" customHeight="1" x14ac:dyDescent="0.25">
      <c r="A298" s="66" t="s">
        <v>67</v>
      </c>
      <c r="B298" s="33" t="s">
        <v>352</v>
      </c>
      <c r="C298" s="34" t="s">
        <v>353</v>
      </c>
      <c r="D298" s="79">
        <v>1.6634761313898305</v>
      </c>
      <c r="E298" s="80">
        <f t="shared" si="167"/>
        <v>2.9212319999999997E-3</v>
      </c>
      <c r="F298" s="80">
        <f t="shared" si="168"/>
        <v>2.9212319999999997E-3</v>
      </c>
      <c r="G298" s="80">
        <f t="shared" si="169"/>
        <v>0</v>
      </c>
      <c r="H298" s="80">
        <f t="shared" si="170"/>
        <v>0</v>
      </c>
      <c r="I298" s="80">
        <f t="shared" si="171"/>
        <v>0</v>
      </c>
      <c r="J298" s="80">
        <f t="shared" si="161"/>
        <v>2.9212319999999997E-3</v>
      </c>
      <c r="K298" s="80">
        <v>2.9212319999999997E-3</v>
      </c>
      <c r="L298" s="80">
        <v>0</v>
      </c>
      <c r="M298" s="80">
        <v>0</v>
      </c>
      <c r="N298" s="80">
        <v>0</v>
      </c>
      <c r="O298" s="80">
        <f t="shared" si="180"/>
        <v>0</v>
      </c>
      <c r="P298" s="80">
        <v>0</v>
      </c>
      <c r="Q298" s="80">
        <v>0</v>
      </c>
      <c r="R298" s="80">
        <v>0</v>
      </c>
      <c r="S298" s="80">
        <v>0</v>
      </c>
      <c r="T298" s="37" t="s">
        <v>97</v>
      </c>
      <c r="U298" s="37" t="s">
        <v>97</v>
      </c>
      <c r="V298" s="37" t="s">
        <v>97</v>
      </c>
      <c r="W298" s="37" t="s">
        <v>97</v>
      </c>
      <c r="X298" s="37" t="s">
        <v>97</v>
      </c>
      <c r="Y298" s="37" t="s">
        <v>97</v>
      </c>
      <c r="Z298" s="37" t="s">
        <v>97</v>
      </c>
      <c r="AA298" s="37" t="s">
        <v>97</v>
      </c>
      <c r="AB298" s="37" t="s">
        <v>97</v>
      </c>
      <c r="AC298" s="37" t="s">
        <v>97</v>
      </c>
      <c r="AD298" s="80">
        <v>1.3862301094915255</v>
      </c>
      <c r="AE298" s="80">
        <f t="shared" si="173"/>
        <v>0</v>
      </c>
      <c r="AF298" s="80">
        <f t="shared" si="153"/>
        <v>0</v>
      </c>
      <c r="AG298" s="80">
        <f t="shared" si="154"/>
        <v>0</v>
      </c>
      <c r="AH298" s="80">
        <f t="shared" si="155"/>
        <v>0</v>
      </c>
      <c r="AI298" s="80">
        <f t="shared" si="156"/>
        <v>0</v>
      </c>
      <c r="AJ298" s="80">
        <f t="shared" si="162"/>
        <v>0</v>
      </c>
      <c r="AK298" s="80">
        <v>0</v>
      </c>
      <c r="AL298" s="80">
        <v>0</v>
      </c>
      <c r="AM298" s="80">
        <v>0</v>
      </c>
      <c r="AN298" s="80">
        <v>0</v>
      </c>
      <c r="AO298" s="37">
        <f t="shared" si="181"/>
        <v>0</v>
      </c>
      <c r="AP298" s="37">
        <v>0</v>
      </c>
      <c r="AQ298" s="37">
        <v>0</v>
      </c>
      <c r="AR298" s="37">
        <v>0</v>
      </c>
      <c r="AS298" s="37">
        <v>0</v>
      </c>
      <c r="AT298" s="37" t="s">
        <v>97</v>
      </c>
      <c r="AU298" s="37" t="s">
        <v>97</v>
      </c>
      <c r="AV298" s="37" t="s">
        <v>97</v>
      </c>
      <c r="AW298" s="37" t="s">
        <v>97</v>
      </c>
      <c r="AX298" s="37" t="s">
        <v>97</v>
      </c>
      <c r="AY298" s="37" t="s">
        <v>97</v>
      </c>
      <c r="AZ298" s="37" t="s">
        <v>97</v>
      </c>
      <c r="BA298" s="37" t="s">
        <v>97</v>
      </c>
      <c r="BB298" s="37" t="s">
        <v>97</v>
      </c>
      <c r="BC298" s="37" t="s">
        <v>97</v>
      </c>
    </row>
    <row r="299" spans="1:55" ht="31.5" customHeight="1" x14ac:dyDescent="0.25">
      <c r="A299" s="66" t="s">
        <v>67</v>
      </c>
      <c r="B299" s="33" t="s">
        <v>354</v>
      </c>
      <c r="C299" s="34" t="s">
        <v>355</v>
      </c>
      <c r="D299" s="79">
        <v>2.0733524635932241</v>
      </c>
      <c r="E299" s="80">
        <f t="shared" si="167"/>
        <v>5.4000000000000001E-4</v>
      </c>
      <c r="F299" s="80">
        <f t="shared" si="168"/>
        <v>5.4000000000000001E-4</v>
      </c>
      <c r="G299" s="80">
        <f t="shared" si="169"/>
        <v>0</v>
      </c>
      <c r="H299" s="80">
        <f t="shared" si="170"/>
        <v>0</v>
      </c>
      <c r="I299" s="80">
        <f t="shared" si="171"/>
        <v>0</v>
      </c>
      <c r="J299" s="80">
        <f t="shared" si="161"/>
        <v>5.4000000000000001E-4</v>
      </c>
      <c r="K299" s="80">
        <v>5.4000000000000001E-4</v>
      </c>
      <c r="L299" s="80">
        <v>0</v>
      </c>
      <c r="M299" s="80">
        <v>0</v>
      </c>
      <c r="N299" s="80">
        <v>0</v>
      </c>
      <c r="O299" s="80">
        <f t="shared" si="180"/>
        <v>0</v>
      </c>
      <c r="P299" s="80">
        <v>0</v>
      </c>
      <c r="Q299" s="80">
        <v>0</v>
      </c>
      <c r="R299" s="80">
        <v>0</v>
      </c>
      <c r="S299" s="80">
        <v>0</v>
      </c>
      <c r="T299" s="37" t="s">
        <v>97</v>
      </c>
      <c r="U299" s="37" t="s">
        <v>97</v>
      </c>
      <c r="V299" s="37" t="s">
        <v>97</v>
      </c>
      <c r="W299" s="37" t="s">
        <v>97</v>
      </c>
      <c r="X299" s="37" t="s">
        <v>97</v>
      </c>
      <c r="Y299" s="37" t="s">
        <v>97</v>
      </c>
      <c r="Z299" s="37" t="s">
        <v>97</v>
      </c>
      <c r="AA299" s="37" t="s">
        <v>97</v>
      </c>
      <c r="AB299" s="37" t="s">
        <v>97</v>
      </c>
      <c r="AC299" s="37" t="s">
        <v>97</v>
      </c>
      <c r="AD299" s="80">
        <v>1.72779371966102</v>
      </c>
      <c r="AE299" s="80">
        <f t="shared" si="173"/>
        <v>0</v>
      </c>
      <c r="AF299" s="80">
        <f t="shared" si="153"/>
        <v>0</v>
      </c>
      <c r="AG299" s="80">
        <f t="shared" si="154"/>
        <v>0</v>
      </c>
      <c r="AH299" s="80">
        <f t="shared" si="155"/>
        <v>0</v>
      </c>
      <c r="AI299" s="80">
        <f t="shared" si="156"/>
        <v>0</v>
      </c>
      <c r="AJ299" s="80">
        <f t="shared" si="162"/>
        <v>0</v>
      </c>
      <c r="AK299" s="80">
        <v>0</v>
      </c>
      <c r="AL299" s="80">
        <v>0</v>
      </c>
      <c r="AM299" s="80">
        <v>0</v>
      </c>
      <c r="AN299" s="80">
        <v>0</v>
      </c>
      <c r="AO299" s="37">
        <f t="shared" si="181"/>
        <v>0</v>
      </c>
      <c r="AP299" s="37">
        <v>0</v>
      </c>
      <c r="AQ299" s="37">
        <v>0</v>
      </c>
      <c r="AR299" s="37">
        <v>0</v>
      </c>
      <c r="AS299" s="37">
        <v>0</v>
      </c>
      <c r="AT299" s="37" t="s">
        <v>97</v>
      </c>
      <c r="AU299" s="37" t="s">
        <v>97</v>
      </c>
      <c r="AV299" s="37" t="s">
        <v>97</v>
      </c>
      <c r="AW299" s="37" t="s">
        <v>97</v>
      </c>
      <c r="AX299" s="37" t="s">
        <v>97</v>
      </c>
      <c r="AY299" s="37" t="s">
        <v>97</v>
      </c>
      <c r="AZ299" s="37" t="s">
        <v>97</v>
      </c>
      <c r="BA299" s="37" t="s">
        <v>97</v>
      </c>
      <c r="BB299" s="37" t="s">
        <v>97</v>
      </c>
      <c r="BC299" s="37" t="s">
        <v>97</v>
      </c>
    </row>
    <row r="300" spans="1:55" ht="31.5" customHeight="1" x14ac:dyDescent="0.25">
      <c r="A300" s="66" t="s">
        <v>67</v>
      </c>
      <c r="B300" s="33" t="s">
        <v>356</v>
      </c>
      <c r="C300" s="34" t="s">
        <v>357</v>
      </c>
      <c r="D300" s="79">
        <v>1.6023574873220339</v>
      </c>
      <c r="E300" s="80">
        <f t="shared" si="167"/>
        <v>0</v>
      </c>
      <c r="F300" s="80">
        <f t="shared" si="168"/>
        <v>0</v>
      </c>
      <c r="G300" s="80">
        <f t="shared" si="169"/>
        <v>0</v>
      </c>
      <c r="H300" s="80">
        <f t="shared" si="170"/>
        <v>0</v>
      </c>
      <c r="I300" s="80">
        <f t="shared" si="171"/>
        <v>0</v>
      </c>
      <c r="J300" s="80">
        <f t="shared" si="161"/>
        <v>0</v>
      </c>
      <c r="K300" s="80">
        <v>0</v>
      </c>
      <c r="L300" s="80">
        <v>0</v>
      </c>
      <c r="M300" s="80">
        <v>0</v>
      </c>
      <c r="N300" s="80">
        <v>0</v>
      </c>
      <c r="O300" s="80">
        <f t="shared" si="180"/>
        <v>0</v>
      </c>
      <c r="P300" s="80">
        <v>0</v>
      </c>
      <c r="Q300" s="80">
        <v>0</v>
      </c>
      <c r="R300" s="80">
        <v>0</v>
      </c>
      <c r="S300" s="80">
        <v>0</v>
      </c>
      <c r="T300" s="37" t="s">
        <v>97</v>
      </c>
      <c r="U300" s="37" t="s">
        <v>97</v>
      </c>
      <c r="V300" s="37" t="s">
        <v>97</v>
      </c>
      <c r="W300" s="37" t="s">
        <v>97</v>
      </c>
      <c r="X300" s="37" t="s">
        <v>97</v>
      </c>
      <c r="Y300" s="37" t="s">
        <v>97</v>
      </c>
      <c r="Z300" s="37" t="s">
        <v>97</v>
      </c>
      <c r="AA300" s="37" t="s">
        <v>97</v>
      </c>
      <c r="AB300" s="37" t="s">
        <v>97</v>
      </c>
      <c r="AC300" s="37" t="s">
        <v>97</v>
      </c>
      <c r="AD300" s="80">
        <v>1.335297906101695</v>
      </c>
      <c r="AE300" s="80">
        <f t="shared" si="173"/>
        <v>0</v>
      </c>
      <c r="AF300" s="80">
        <f t="shared" si="153"/>
        <v>0</v>
      </c>
      <c r="AG300" s="80">
        <f t="shared" si="154"/>
        <v>0</v>
      </c>
      <c r="AH300" s="80">
        <f t="shared" si="155"/>
        <v>0</v>
      </c>
      <c r="AI300" s="80">
        <f t="shared" si="156"/>
        <v>0</v>
      </c>
      <c r="AJ300" s="80">
        <f t="shared" si="162"/>
        <v>0</v>
      </c>
      <c r="AK300" s="80">
        <v>0</v>
      </c>
      <c r="AL300" s="80">
        <v>0</v>
      </c>
      <c r="AM300" s="80">
        <v>0</v>
      </c>
      <c r="AN300" s="80">
        <v>0</v>
      </c>
      <c r="AO300" s="37">
        <f t="shared" si="181"/>
        <v>0</v>
      </c>
      <c r="AP300" s="37">
        <v>0</v>
      </c>
      <c r="AQ300" s="37">
        <v>0</v>
      </c>
      <c r="AR300" s="37">
        <v>0</v>
      </c>
      <c r="AS300" s="37">
        <v>0</v>
      </c>
      <c r="AT300" s="37" t="s">
        <v>97</v>
      </c>
      <c r="AU300" s="37" t="s">
        <v>97</v>
      </c>
      <c r="AV300" s="37" t="s">
        <v>97</v>
      </c>
      <c r="AW300" s="37" t="s">
        <v>97</v>
      </c>
      <c r="AX300" s="37" t="s">
        <v>97</v>
      </c>
      <c r="AY300" s="37" t="s">
        <v>97</v>
      </c>
      <c r="AZ300" s="37" t="s">
        <v>97</v>
      </c>
      <c r="BA300" s="37" t="s">
        <v>97</v>
      </c>
      <c r="BB300" s="37" t="s">
        <v>97</v>
      </c>
      <c r="BC300" s="37" t="s">
        <v>97</v>
      </c>
    </row>
    <row r="301" spans="1:55" ht="31.5" customHeight="1" x14ac:dyDescent="0.25">
      <c r="A301" s="66" t="s">
        <v>67</v>
      </c>
      <c r="B301" s="33" t="s">
        <v>358</v>
      </c>
      <c r="C301" s="34" t="s">
        <v>359</v>
      </c>
      <c r="D301" s="79">
        <v>3.8180500080000002</v>
      </c>
      <c r="E301" s="80">
        <f t="shared" si="167"/>
        <v>2.9212319999999997E-3</v>
      </c>
      <c r="F301" s="80">
        <f t="shared" si="168"/>
        <v>2.9212319999999997E-3</v>
      </c>
      <c r="G301" s="80">
        <f t="shared" si="169"/>
        <v>0</v>
      </c>
      <c r="H301" s="80">
        <f t="shared" si="170"/>
        <v>0</v>
      </c>
      <c r="I301" s="80">
        <f t="shared" si="171"/>
        <v>0</v>
      </c>
      <c r="J301" s="80">
        <f t="shared" si="161"/>
        <v>0</v>
      </c>
      <c r="K301" s="80">
        <v>0</v>
      </c>
      <c r="L301" s="80">
        <v>0</v>
      </c>
      <c r="M301" s="80">
        <v>0</v>
      </c>
      <c r="N301" s="80">
        <v>0</v>
      </c>
      <c r="O301" s="80">
        <f t="shared" si="180"/>
        <v>2.9212319999999997E-3</v>
      </c>
      <c r="P301" s="80">
        <v>2.9212319999999997E-3</v>
      </c>
      <c r="Q301" s="80">
        <v>0</v>
      </c>
      <c r="R301" s="80">
        <v>0</v>
      </c>
      <c r="S301" s="80">
        <v>0</v>
      </c>
      <c r="T301" s="37" t="s">
        <v>97</v>
      </c>
      <c r="U301" s="37" t="s">
        <v>97</v>
      </c>
      <c r="V301" s="37" t="s">
        <v>97</v>
      </c>
      <c r="W301" s="37" t="s">
        <v>97</v>
      </c>
      <c r="X301" s="37" t="s">
        <v>97</v>
      </c>
      <c r="Y301" s="37" t="s">
        <v>97</v>
      </c>
      <c r="Z301" s="37" t="s">
        <v>97</v>
      </c>
      <c r="AA301" s="37" t="s">
        <v>97</v>
      </c>
      <c r="AB301" s="37" t="s">
        <v>97</v>
      </c>
      <c r="AC301" s="37" t="s">
        <v>97</v>
      </c>
      <c r="AD301" s="80">
        <v>3.1817083400000001</v>
      </c>
      <c r="AE301" s="80">
        <f t="shared" si="173"/>
        <v>0</v>
      </c>
      <c r="AF301" s="80">
        <f t="shared" si="153"/>
        <v>0</v>
      </c>
      <c r="AG301" s="80">
        <f t="shared" si="154"/>
        <v>0</v>
      </c>
      <c r="AH301" s="80">
        <f t="shared" si="155"/>
        <v>0</v>
      </c>
      <c r="AI301" s="80">
        <f t="shared" si="156"/>
        <v>0</v>
      </c>
      <c r="AJ301" s="80">
        <f t="shared" si="162"/>
        <v>0</v>
      </c>
      <c r="AK301" s="80">
        <v>0</v>
      </c>
      <c r="AL301" s="80">
        <v>0</v>
      </c>
      <c r="AM301" s="80">
        <v>0</v>
      </c>
      <c r="AN301" s="80">
        <v>0</v>
      </c>
      <c r="AO301" s="37">
        <f t="shared" si="181"/>
        <v>0</v>
      </c>
      <c r="AP301" s="37">
        <v>0</v>
      </c>
      <c r="AQ301" s="37">
        <v>0</v>
      </c>
      <c r="AR301" s="37">
        <v>0</v>
      </c>
      <c r="AS301" s="37">
        <v>0</v>
      </c>
      <c r="AT301" s="37" t="s">
        <v>97</v>
      </c>
      <c r="AU301" s="37" t="s">
        <v>97</v>
      </c>
      <c r="AV301" s="37" t="s">
        <v>97</v>
      </c>
      <c r="AW301" s="37" t="s">
        <v>97</v>
      </c>
      <c r="AX301" s="37" t="s">
        <v>97</v>
      </c>
      <c r="AY301" s="37" t="s">
        <v>97</v>
      </c>
      <c r="AZ301" s="37" t="s">
        <v>97</v>
      </c>
      <c r="BA301" s="37" t="s">
        <v>97</v>
      </c>
      <c r="BB301" s="37" t="s">
        <v>97</v>
      </c>
      <c r="BC301" s="37" t="s">
        <v>97</v>
      </c>
    </row>
    <row r="302" spans="1:55" ht="31.5" customHeight="1" x14ac:dyDescent="0.25">
      <c r="A302" s="66" t="s">
        <v>67</v>
      </c>
      <c r="B302" s="33" t="s">
        <v>360</v>
      </c>
      <c r="C302" s="34" t="s">
        <v>361</v>
      </c>
      <c r="D302" s="79">
        <v>0.89285377830508494</v>
      </c>
      <c r="E302" s="80">
        <f t="shared" si="167"/>
        <v>0.22670129999999999</v>
      </c>
      <c r="F302" s="80">
        <f t="shared" si="168"/>
        <v>0</v>
      </c>
      <c r="G302" s="80">
        <f t="shared" si="169"/>
        <v>5.6855375999999999E-2</v>
      </c>
      <c r="H302" s="80">
        <f t="shared" si="170"/>
        <v>0.16984592400000001</v>
      </c>
      <c r="I302" s="80">
        <f t="shared" si="171"/>
        <v>0</v>
      </c>
      <c r="J302" s="80">
        <f t="shared" si="161"/>
        <v>0</v>
      </c>
      <c r="K302" s="80">
        <v>0</v>
      </c>
      <c r="L302" s="80">
        <v>0</v>
      </c>
      <c r="M302" s="80">
        <v>0</v>
      </c>
      <c r="N302" s="80">
        <v>0</v>
      </c>
      <c r="O302" s="80">
        <f t="shared" si="180"/>
        <v>0.22670129999999999</v>
      </c>
      <c r="P302" s="80">
        <v>0</v>
      </c>
      <c r="Q302" s="80">
        <v>5.6855375999999999E-2</v>
      </c>
      <c r="R302" s="80">
        <v>0.16984592400000001</v>
      </c>
      <c r="S302" s="80">
        <v>0</v>
      </c>
      <c r="T302" s="37" t="s">
        <v>97</v>
      </c>
      <c r="U302" s="37" t="s">
        <v>97</v>
      </c>
      <c r="V302" s="37" t="s">
        <v>97</v>
      </c>
      <c r="W302" s="37" t="s">
        <v>97</v>
      </c>
      <c r="X302" s="37" t="s">
        <v>97</v>
      </c>
      <c r="Y302" s="37" t="s">
        <v>97</v>
      </c>
      <c r="Z302" s="37" t="s">
        <v>97</v>
      </c>
      <c r="AA302" s="37" t="s">
        <v>97</v>
      </c>
      <c r="AB302" s="37" t="s">
        <v>97</v>
      </c>
      <c r="AC302" s="37" t="s">
        <v>97</v>
      </c>
      <c r="AD302" s="80">
        <v>0.74404481525423749</v>
      </c>
      <c r="AE302" s="80">
        <f t="shared" si="173"/>
        <v>0.18891775000000002</v>
      </c>
      <c r="AF302" s="80">
        <f t="shared" si="153"/>
        <v>0</v>
      </c>
      <c r="AG302" s="80">
        <f t="shared" si="154"/>
        <v>4.7379480000000002E-2</v>
      </c>
      <c r="AH302" s="80">
        <f t="shared" si="155"/>
        <v>0.14153827000000002</v>
      </c>
      <c r="AI302" s="80">
        <f t="shared" si="156"/>
        <v>0</v>
      </c>
      <c r="AJ302" s="80">
        <f t="shared" si="162"/>
        <v>0</v>
      </c>
      <c r="AK302" s="80">
        <v>0</v>
      </c>
      <c r="AL302" s="80">
        <v>0</v>
      </c>
      <c r="AM302" s="80">
        <v>0</v>
      </c>
      <c r="AN302" s="80">
        <v>0</v>
      </c>
      <c r="AO302" s="37">
        <f t="shared" si="181"/>
        <v>0.18891775000000002</v>
      </c>
      <c r="AP302" s="37">
        <v>0</v>
      </c>
      <c r="AQ302" s="37">
        <f>0.056855376/1.2</f>
        <v>4.7379480000000002E-2</v>
      </c>
      <c r="AR302" s="37">
        <f>0.169845924/1.2</f>
        <v>0.14153827000000002</v>
      </c>
      <c r="AS302" s="37">
        <v>0</v>
      </c>
      <c r="AT302" s="37" t="s">
        <v>97</v>
      </c>
      <c r="AU302" s="37" t="s">
        <v>97</v>
      </c>
      <c r="AV302" s="37" t="s">
        <v>97</v>
      </c>
      <c r="AW302" s="37" t="s">
        <v>97</v>
      </c>
      <c r="AX302" s="37" t="s">
        <v>97</v>
      </c>
      <c r="AY302" s="37" t="s">
        <v>97</v>
      </c>
      <c r="AZ302" s="37" t="s">
        <v>97</v>
      </c>
      <c r="BA302" s="37" t="s">
        <v>97</v>
      </c>
      <c r="BB302" s="37" t="s">
        <v>97</v>
      </c>
      <c r="BC302" s="37" t="s">
        <v>97</v>
      </c>
    </row>
    <row r="303" spans="1:55" ht="31.5" customHeight="1" x14ac:dyDescent="0.25">
      <c r="A303" s="66" t="s">
        <v>67</v>
      </c>
      <c r="B303" s="33" t="s">
        <v>362</v>
      </c>
      <c r="C303" s="34" t="s">
        <v>363</v>
      </c>
      <c r="D303" s="79">
        <v>0.89285377830508494</v>
      </c>
      <c r="E303" s="80">
        <f t="shared" si="167"/>
        <v>2.3812319999999996E-3</v>
      </c>
      <c r="F303" s="80">
        <f t="shared" si="168"/>
        <v>2.3812319999999996E-3</v>
      </c>
      <c r="G303" s="80">
        <f t="shared" si="169"/>
        <v>0</v>
      </c>
      <c r="H303" s="80">
        <f t="shared" si="170"/>
        <v>0</v>
      </c>
      <c r="I303" s="80">
        <f t="shared" si="171"/>
        <v>0</v>
      </c>
      <c r="J303" s="80">
        <f t="shared" si="161"/>
        <v>2.3812319999999996E-3</v>
      </c>
      <c r="K303" s="80">
        <v>2.3812319999999996E-3</v>
      </c>
      <c r="L303" s="80">
        <v>0</v>
      </c>
      <c r="M303" s="80">
        <v>0</v>
      </c>
      <c r="N303" s="80">
        <v>0</v>
      </c>
      <c r="O303" s="80">
        <f t="shared" si="180"/>
        <v>0</v>
      </c>
      <c r="P303" s="80">
        <v>0</v>
      </c>
      <c r="Q303" s="80">
        <v>0</v>
      </c>
      <c r="R303" s="80">
        <v>0</v>
      </c>
      <c r="S303" s="80">
        <v>0</v>
      </c>
      <c r="T303" s="37" t="s">
        <v>97</v>
      </c>
      <c r="U303" s="37" t="s">
        <v>97</v>
      </c>
      <c r="V303" s="37" t="s">
        <v>97</v>
      </c>
      <c r="W303" s="37" t="s">
        <v>97</v>
      </c>
      <c r="X303" s="37" t="s">
        <v>97</v>
      </c>
      <c r="Y303" s="37" t="s">
        <v>97</v>
      </c>
      <c r="Z303" s="37" t="s">
        <v>97</v>
      </c>
      <c r="AA303" s="37" t="s">
        <v>97</v>
      </c>
      <c r="AB303" s="37" t="s">
        <v>97</v>
      </c>
      <c r="AC303" s="37" t="s">
        <v>97</v>
      </c>
      <c r="AD303" s="80">
        <v>0.74404481525423749</v>
      </c>
      <c r="AE303" s="80">
        <f t="shared" si="173"/>
        <v>0</v>
      </c>
      <c r="AF303" s="80">
        <f t="shared" si="153"/>
        <v>0</v>
      </c>
      <c r="AG303" s="80">
        <f t="shared" si="154"/>
        <v>0</v>
      </c>
      <c r="AH303" s="80">
        <f t="shared" si="155"/>
        <v>0</v>
      </c>
      <c r="AI303" s="80">
        <f t="shared" si="156"/>
        <v>0</v>
      </c>
      <c r="AJ303" s="80">
        <f t="shared" si="162"/>
        <v>0</v>
      </c>
      <c r="AK303" s="80">
        <v>0</v>
      </c>
      <c r="AL303" s="80">
        <v>0</v>
      </c>
      <c r="AM303" s="80">
        <v>0</v>
      </c>
      <c r="AN303" s="80">
        <v>0</v>
      </c>
      <c r="AO303" s="37">
        <f t="shared" si="181"/>
        <v>0</v>
      </c>
      <c r="AP303" s="37">
        <v>0</v>
      </c>
      <c r="AQ303" s="37">
        <v>0</v>
      </c>
      <c r="AR303" s="37">
        <v>0</v>
      </c>
      <c r="AS303" s="37">
        <v>0</v>
      </c>
      <c r="AT303" s="37" t="s">
        <v>97</v>
      </c>
      <c r="AU303" s="37" t="s">
        <v>97</v>
      </c>
      <c r="AV303" s="37" t="s">
        <v>97</v>
      </c>
      <c r="AW303" s="37" t="s">
        <v>97</v>
      </c>
      <c r="AX303" s="37" t="s">
        <v>97</v>
      </c>
      <c r="AY303" s="37" t="s">
        <v>97</v>
      </c>
      <c r="AZ303" s="37" t="s">
        <v>97</v>
      </c>
      <c r="BA303" s="37" t="s">
        <v>97</v>
      </c>
      <c r="BB303" s="37" t="s">
        <v>97</v>
      </c>
      <c r="BC303" s="37" t="s">
        <v>97</v>
      </c>
    </row>
    <row r="304" spans="1:55" ht="31.5" customHeight="1" x14ac:dyDescent="0.25">
      <c r="A304" s="66" t="s">
        <v>67</v>
      </c>
      <c r="B304" s="33" t="s">
        <v>364</v>
      </c>
      <c r="C304" s="34" t="s">
        <v>365</v>
      </c>
      <c r="D304" s="79">
        <v>0.89285377830508494</v>
      </c>
      <c r="E304" s="80">
        <f t="shared" si="167"/>
        <v>0</v>
      </c>
      <c r="F304" s="80">
        <f t="shared" si="168"/>
        <v>0</v>
      </c>
      <c r="G304" s="80">
        <f t="shared" si="169"/>
        <v>0</v>
      </c>
      <c r="H304" s="80">
        <f t="shared" si="170"/>
        <v>0</v>
      </c>
      <c r="I304" s="80">
        <f t="shared" si="171"/>
        <v>0</v>
      </c>
      <c r="J304" s="80">
        <f t="shared" si="161"/>
        <v>0</v>
      </c>
      <c r="K304" s="80">
        <v>0</v>
      </c>
      <c r="L304" s="80">
        <v>0</v>
      </c>
      <c r="M304" s="80">
        <v>0</v>
      </c>
      <c r="N304" s="80">
        <v>0</v>
      </c>
      <c r="O304" s="80">
        <f t="shared" si="180"/>
        <v>0</v>
      </c>
      <c r="P304" s="80">
        <v>0</v>
      </c>
      <c r="Q304" s="80">
        <v>0</v>
      </c>
      <c r="R304" s="80">
        <v>0</v>
      </c>
      <c r="S304" s="80">
        <v>0</v>
      </c>
      <c r="T304" s="37" t="s">
        <v>97</v>
      </c>
      <c r="U304" s="37" t="s">
        <v>97</v>
      </c>
      <c r="V304" s="37" t="s">
        <v>97</v>
      </c>
      <c r="W304" s="37" t="s">
        <v>97</v>
      </c>
      <c r="X304" s="37" t="s">
        <v>97</v>
      </c>
      <c r="Y304" s="37" t="s">
        <v>97</v>
      </c>
      <c r="Z304" s="37" t="s">
        <v>97</v>
      </c>
      <c r="AA304" s="37" t="s">
        <v>97</v>
      </c>
      <c r="AB304" s="37" t="s">
        <v>97</v>
      </c>
      <c r="AC304" s="37" t="s">
        <v>97</v>
      </c>
      <c r="AD304" s="80">
        <v>0.74404481525423749</v>
      </c>
      <c r="AE304" s="80">
        <f t="shared" si="173"/>
        <v>0</v>
      </c>
      <c r="AF304" s="80">
        <f t="shared" si="153"/>
        <v>0</v>
      </c>
      <c r="AG304" s="80">
        <f t="shared" si="154"/>
        <v>0</v>
      </c>
      <c r="AH304" s="80">
        <f t="shared" si="155"/>
        <v>0</v>
      </c>
      <c r="AI304" s="80">
        <f t="shared" si="156"/>
        <v>0</v>
      </c>
      <c r="AJ304" s="80">
        <f t="shared" si="162"/>
        <v>0</v>
      </c>
      <c r="AK304" s="80">
        <v>0</v>
      </c>
      <c r="AL304" s="80">
        <v>0</v>
      </c>
      <c r="AM304" s="80">
        <v>0</v>
      </c>
      <c r="AN304" s="80">
        <v>0</v>
      </c>
      <c r="AO304" s="37">
        <f t="shared" si="181"/>
        <v>0</v>
      </c>
      <c r="AP304" s="37">
        <v>0</v>
      </c>
      <c r="AQ304" s="37">
        <v>0</v>
      </c>
      <c r="AR304" s="37">
        <v>0</v>
      </c>
      <c r="AS304" s="37">
        <v>0</v>
      </c>
      <c r="AT304" s="37" t="s">
        <v>97</v>
      </c>
      <c r="AU304" s="37" t="s">
        <v>97</v>
      </c>
      <c r="AV304" s="37" t="s">
        <v>97</v>
      </c>
      <c r="AW304" s="37" t="s">
        <v>97</v>
      </c>
      <c r="AX304" s="37" t="s">
        <v>97</v>
      </c>
      <c r="AY304" s="37" t="s">
        <v>97</v>
      </c>
      <c r="AZ304" s="37" t="s">
        <v>97</v>
      </c>
      <c r="BA304" s="37" t="s">
        <v>97</v>
      </c>
      <c r="BB304" s="37" t="s">
        <v>97</v>
      </c>
      <c r="BC304" s="37" t="s">
        <v>97</v>
      </c>
    </row>
    <row r="305" spans="1:55" ht="31.5" customHeight="1" x14ac:dyDescent="0.25">
      <c r="A305" s="66" t="s">
        <v>67</v>
      </c>
      <c r="B305" s="33" t="s">
        <v>366</v>
      </c>
      <c r="C305" s="34" t="s">
        <v>367</v>
      </c>
      <c r="D305" s="79">
        <v>1.1087001579661018</v>
      </c>
      <c r="E305" s="80">
        <f t="shared" si="167"/>
        <v>3.4012320000000001E-3</v>
      </c>
      <c r="F305" s="80">
        <f t="shared" si="168"/>
        <v>3.4012320000000001E-3</v>
      </c>
      <c r="G305" s="80">
        <f t="shared" si="169"/>
        <v>0</v>
      </c>
      <c r="H305" s="80">
        <f t="shared" si="170"/>
        <v>0</v>
      </c>
      <c r="I305" s="80">
        <f t="shared" si="171"/>
        <v>0</v>
      </c>
      <c r="J305" s="80">
        <f t="shared" si="161"/>
        <v>3.4012320000000001E-3</v>
      </c>
      <c r="K305" s="80">
        <v>3.4012320000000001E-3</v>
      </c>
      <c r="L305" s="80">
        <v>0</v>
      </c>
      <c r="M305" s="80">
        <v>0</v>
      </c>
      <c r="N305" s="80">
        <v>0</v>
      </c>
      <c r="O305" s="80">
        <f t="shared" si="180"/>
        <v>0</v>
      </c>
      <c r="P305" s="80">
        <v>0</v>
      </c>
      <c r="Q305" s="80">
        <v>0</v>
      </c>
      <c r="R305" s="80">
        <v>0</v>
      </c>
      <c r="S305" s="80">
        <v>0</v>
      </c>
      <c r="T305" s="37" t="s">
        <v>97</v>
      </c>
      <c r="U305" s="37" t="s">
        <v>97</v>
      </c>
      <c r="V305" s="37" t="s">
        <v>97</v>
      </c>
      <c r="W305" s="37" t="s">
        <v>97</v>
      </c>
      <c r="X305" s="37" t="s">
        <v>97</v>
      </c>
      <c r="Y305" s="37" t="s">
        <v>97</v>
      </c>
      <c r="Z305" s="37" t="s">
        <v>97</v>
      </c>
      <c r="AA305" s="37" t="s">
        <v>97</v>
      </c>
      <c r="AB305" s="37" t="s">
        <v>97</v>
      </c>
      <c r="AC305" s="37" t="s">
        <v>97</v>
      </c>
      <c r="AD305" s="80">
        <v>0.92391679830508489</v>
      </c>
      <c r="AE305" s="80">
        <f t="shared" si="173"/>
        <v>0</v>
      </c>
      <c r="AF305" s="80">
        <f t="shared" si="153"/>
        <v>0</v>
      </c>
      <c r="AG305" s="80">
        <f t="shared" si="154"/>
        <v>0</v>
      </c>
      <c r="AH305" s="80">
        <f t="shared" si="155"/>
        <v>0</v>
      </c>
      <c r="AI305" s="80">
        <f t="shared" si="156"/>
        <v>0</v>
      </c>
      <c r="AJ305" s="80">
        <f t="shared" si="162"/>
        <v>0</v>
      </c>
      <c r="AK305" s="80">
        <v>0</v>
      </c>
      <c r="AL305" s="80">
        <v>0</v>
      </c>
      <c r="AM305" s="80">
        <v>0</v>
      </c>
      <c r="AN305" s="80">
        <v>0</v>
      </c>
      <c r="AO305" s="37">
        <f t="shared" si="181"/>
        <v>0</v>
      </c>
      <c r="AP305" s="37">
        <v>0</v>
      </c>
      <c r="AQ305" s="37">
        <v>0</v>
      </c>
      <c r="AR305" s="37">
        <v>0</v>
      </c>
      <c r="AS305" s="37">
        <v>0</v>
      </c>
      <c r="AT305" s="37" t="s">
        <v>97</v>
      </c>
      <c r="AU305" s="37" t="s">
        <v>97</v>
      </c>
      <c r="AV305" s="37" t="s">
        <v>97</v>
      </c>
      <c r="AW305" s="37" t="s">
        <v>97</v>
      </c>
      <c r="AX305" s="37" t="s">
        <v>97</v>
      </c>
      <c r="AY305" s="37" t="s">
        <v>97</v>
      </c>
      <c r="AZ305" s="37" t="s">
        <v>97</v>
      </c>
      <c r="BA305" s="37" t="s">
        <v>97</v>
      </c>
      <c r="BB305" s="37" t="s">
        <v>97</v>
      </c>
      <c r="BC305" s="37" t="s">
        <v>97</v>
      </c>
    </row>
    <row r="306" spans="1:55" ht="37.5" customHeight="1" x14ac:dyDescent="0.25">
      <c r="A306" s="66" t="s">
        <v>67</v>
      </c>
      <c r="B306" s="33" t="s">
        <v>368</v>
      </c>
      <c r="C306" s="34" t="s">
        <v>369</v>
      </c>
      <c r="D306" s="79">
        <v>5.0957820720000004</v>
      </c>
      <c r="E306" s="80">
        <f t="shared" si="167"/>
        <v>0</v>
      </c>
      <c r="F306" s="80">
        <f t="shared" si="168"/>
        <v>0</v>
      </c>
      <c r="G306" s="80">
        <f t="shared" si="169"/>
        <v>0</v>
      </c>
      <c r="H306" s="80">
        <f t="shared" si="170"/>
        <v>0</v>
      </c>
      <c r="I306" s="80">
        <f t="shared" si="171"/>
        <v>0</v>
      </c>
      <c r="J306" s="80">
        <f t="shared" si="161"/>
        <v>0</v>
      </c>
      <c r="K306" s="80">
        <v>0</v>
      </c>
      <c r="L306" s="80">
        <v>0</v>
      </c>
      <c r="M306" s="80">
        <v>0</v>
      </c>
      <c r="N306" s="80">
        <v>0</v>
      </c>
      <c r="O306" s="80">
        <f t="shared" si="180"/>
        <v>0</v>
      </c>
      <c r="P306" s="80">
        <v>0</v>
      </c>
      <c r="Q306" s="80">
        <v>0</v>
      </c>
      <c r="R306" s="80">
        <v>0</v>
      </c>
      <c r="S306" s="80">
        <v>0</v>
      </c>
      <c r="T306" s="37" t="s">
        <v>97</v>
      </c>
      <c r="U306" s="37" t="s">
        <v>97</v>
      </c>
      <c r="V306" s="37" t="s">
        <v>97</v>
      </c>
      <c r="W306" s="37" t="s">
        <v>97</v>
      </c>
      <c r="X306" s="37" t="s">
        <v>97</v>
      </c>
      <c r="Y306" s="37" t="s">
        <v>97</v>
      </c>
      <c r="Z306" s="37" t="s">
        <v>97</v>
      </c>
      <c r="AA306" s="37" t="s">
        <v>97</v>
      </c>
      <c r="AB306" s="37" t="s">
        <v>97</v>
      </c>
      <c r="AC306" s="37" t="s">
        <v>97</v>
      </c>
      <c r="AD306" s="80">
        <v>4.2464850600000004</v>
      </c>
      <c r="AE306" s="80">
        <f t="shared" si="173"/>
        <v>0</v>
      </c>
      <c r="AF306" s="80">
        <f t="shared" si="153"/>
        <v>0</v>
      </c>
      <c r="AG306" s="80">
        <f t="shared" si="154"/>
        <v>0</v>
      </c>
      <c r="AH306" s="80">
        <f t="shared" si="155"/>
        <v>0</v>
      </c>
      <c r="AI306" s="80">
        <f t="shared" si="156"/>
        <v>0</v>
      </c>
      <c r="AJ306" s="80">
        <f t="shared" si="162"/>
        <v>0</v>
      </c>
      <c r="AK306" s="80">
        <v>0</v>
      </c>
      <c r="AL306" s="80">
        <v>0</v>
      </c>
      <c r="AM306" s="80">
        <v>0</v>
      </c>
      <c r="AN306" s="80">
        <v>0</v>
      </c>
      <c r="AO306" s="37">
        <f t="shared" si="181"/>
        <v>0</v>
      </c>
      <c r="AP306" s="37">
        <v>0</v>
      </c>
      <c r="AQ306" s="37">
        <v>0</v>
      </c>
      <c r="AR306" s="37">
        <v>0</v>
      </c>
      <c r="AS306" s="37">
        <v>0</v>
      </c>
      <c r="AT306" s="37" t="s">
        <v>97</v>
      </c>
      <c r="AU306" s="37" t="s">
        <v>97</v>
      </c>
      <c r="AV306" s="37" t="s">
        <v>97</v>
      </c>
      <c r="AW306" s="37" t="s">
        <v>97</v>
      </c>
      <c r="AX306" s="37" t="s">
        <v>97</v>
      </c>
      <c r="AY306" s="37" t="s">
        <v>97</v>
      </c>
      <c r="AZ306" s="37" t="s">
        <v>97</v>
      </c>
      <c r="BA306" s="37" t="s">
        <v>97</v>
      </c>
      <c r="BB306" s="37" t="s">
        <v>97</v>
      </c>
      <c r="BC306" s="37" t="s">
        <v>97</v>
      </c>
    </row>
    <row r="307" spans="1:55" ht="37.5" customHeight="1" x14ac:dyDescent="0.25">
      <c r="A307" s="66" t="s">
        <v>67</v>
      </c>
      <c r="B307" s="33" t="s">
        <v>370</v>
      </c>
      <c r="C307" s="34" t="s">
        <v>371</v>
      </c>
      <c r="D307" s="79">
        <v>1.4369650873220339</v>
      </c>
      <c r="E307" s="80">
        <f t="shared" si="167"/>
        <v>0</v>
      </c>
      <c r="F307" s="80">
        <f t="shared" si="168"/>
        <v>0</v>
      </c>
      <c r="G307" s="80">
        <f t="shared" si="169"/>
        <v>0</v>
      </c>
      <c r="H307" s="80">
        <f t="shared" si="170"/>
        <v>0</v>
      </c>
      <c r="I307" s="80">
        <f t="shared" si="171"/>
        <v>0</v>
      </c>
      <c r="J307" s="80">
        <f t="shared" si="161"/>
        <v>0</v>
      </c>
      <c r="K307" s="80">
        <v>0</v>
      </c>
      <c r="L307" s="80">
        <v>0</v>
      </c>
      <c r="M307" s="80">
        <v>0</v>
      </c>
      <c r="N307" s="80">
        <v>0</v>
      </c>
      <c r="O307" s="80">
        <f t="shared" si="180"/>
        <v>0</v>
      </c>
      <c r="P307" s="80">
        <v>0</v>
      </c>
      <c r="Q307" s="80">
        <v>0</v>
      </c>
      <c r="R307" s="80">
        <v>0</v>
      </c>
      <c r="S307" s="80">
        <v>0</v>
      </c>
      <c r="T307" s="37" t="s">
        <v>97</v>
      </c>
      <c r="U307" s="37" t="s">
        <v>97</v>
      </c>
      <c r="V307" s="37" t="s">
        <v>97</v>
      </c>
      <c r="W307" s="37" t="s">
        <v>97</v>
      </c>
      <c r="X307" s="37" t="s">
        <v>97</v>
      </c>
      <c r="Y307" s="37" t="s">
        <v>97</v>
      </c>
      <c r="Z307" s="37" t="s">
        <v>97</v>
      </c>
      <c r="AA307" s="37" t="s">
        <v>97</v>
      </c>
      <c r="AB307" s="37" t="s">
        <v>97</v>
      </c>
      <c r="AC307" s="37" t="s">
        <v>97</v>
      </c>
      <c r="AD307" s="80">
        <v>1.197470906101695</v>
      </c>
      <c r="AE307" s="80">
        <f t="shared" si="173"/>
        <v>0</v>
      </c>
      <c r="AF307" s="80">
        <f t="shared" si="153"/>
        <v>0</v>
      </c>
      <c r="AG307" s="80">
        <f t="shared" si="154"/>
        <v>0</v>
      </c>
      <c r="AH307" s="80">
        <f t="shared" si="155"/>
        <v>0</v>
      </c>
      <c r="AI307" s="80">
        <f t="shared" si="156"/>
        <v>0</v>
      </c>
      <c r="AJ307" s="80">
        <f t="shared" si="162"/>
        <v>0</v>
      </c>
      <c r="AK307" s="80">
        <v>0</v>
      </c>
      <c r="AL307" s="80">
        <v>0</v>
      </c>
      <c r="AM307" s="80">
        <v>0</v>
      </c>
      <c r="AN307" s="80">
        <v>0</v>
      </c>
      <c r="AO307" s="37">
        <f t="shared" si="181"/>
        <v>0</v>
      </c>
      <c r="AP307" s="37">
        <v>0</v>
      </c>
      <c r="AQ307" s="37">
        <v>0</v>
      </c>
      <c r="AR307" s="37">
        <v>0</v>
      </c>
      <c r="AS307" s="37">
        <v>0</v>
      </c>
      <c r="AT307" s="37" t="s">
        <v>97</v>
      </c>
      <c r="AU307" s="37" t="s">
        <v>97</v>
      </c>
      <c r="AV307" s="37" t="s">
        <v>97</v>
      </c>
      <c r="AW307" s="37" t="s">
        <v>97</v>
      </c>
      <c r="AX307" s="37" t="s">
        <v>97</v>
      </c>
      <c r="AY307" s="37" t="s">
        <v>97</v>
      </c>
      <c r="AZ307" s="37" t="s">
        <v>97</v>
      </c>
      <c r="BA307" s="37" t="s">
        <v>97</v>
      </c>
      <c r="BB307" s="37" t="s">
        <v>97</v>
      </c>
      <c r="BC307" s="37" t="s">
        <v>97</v>
      </c>
    </row>
    <row r="308" spans="1:55" ht="37.5" customHeight="1" x14ac:dyDescent="0.25">
      <c r="A308" s="66" t="s">
        <v>67</v>
      </c>
      <c r="B308" s="33" t="s">
        <v>372</v>
      </c>
      <c r="C308" s="34" t="s">
        <v>349</v>
      </c>
      <c r="D308" s="79">
        <v>1.327445676</v>
      </c>
      <c r="E308" s="80">
        <f t="shared" si="167"/>
        <v>0.64278327600000007</v>
      </c>
      <c r="F308" s="80">
        <f t="shared" si="168"/>
        <v>0</v>
      </c>
      <c r="G308" s="80">
        <f t="shared" si="169"/>
        <v>0.137265684</v>
      </c>
      <c r="H308" s="80">
        <f t="shared" si="170"/>
        <v>0.50551759200000002</v>
      </c>
      <c r="I308" s="80">
        <f t="shared" si="171"/>
        <v>0</v>
      </c>
      <c r="J308" s="80">
        <f t="shared" si="161"/>
        <v>0</v>
      </c>
      <c r="K308" s="80">
        <v>0</v>
      </c>
      <c r="L308" s="80">
        <v>0</v>
      </c>
      <c r="M308" s="80">
        <v>0</v>
      </c>
      <c r="N308" s="80">
        <v>0</v>
      </c>
      <c r="O308" s="80">
        <f t="shared" si="180"/>
        <v>0.64278327600000007</v>
      </c>
      <c r="P308" s="80">
        <v>0</v>
      </c>
      <c r="Q308" s="80">
        <v>0.137265684</v>
      </c>
      <c r="R308" s="80">
        <v>0.50551759200000002</v>
      </c>
      <c r="S308" s="80">
        <v>0</v>
      </c>
      <c r="T308" s="37" t="s">
        <v>97</v>
      </c>
      <c r="U308" s="37" t="s">
        <v>97</v>
      </c>
      <c r="V308" s="37" t="s">
        <v>97</v>
      </c>
      <c r="W308" s="37" t="s">
        <v>97</v>
      </c>
      <c r="X308" s="37" t="s">
        <v>97</v>
      </c>
      <c r="Y308" s="37" t="s">
        <v>97</v>
      </c>
      <c r="Z308" s="37" t="s">
        <v>97</v>
      </c>
      <c r="AA308" s="37" t="s">
        <v>97</v>
      </c>
      <c r="AB308" s="37" t="s">
        <v>97</v>
      </c>
      <c r="AC308" s="37" t="s">
        <v>97</v>
      </c>
      <c r="AD308" s="80">
        <v>1.10620473</v>
      </c>
      <c r="AE308" s="80">
        <f t="shared" si="173"/>
        <v>0.56568319</v>
      </c>
      <c r="AF308" s="80">
        <f t="shared" si="153"/>
        <v>3.0030460000000002E-2</v>
      </c>
      <c r="AG308" s="80">
        <f t="shared" si="154"/>
        <v>0.11438807000000001</v>
      </c>
      <c r="AH308" s="80">
        <f t="shared" si="155"/>
        <v>0.42126466000000001</v>
      </c>
      <c r="AI308" s="80">
        <f t="shared" si="156"/>
        <v>0</v>
      </c>
      <c r="AJ308" s="80">
        <f t="shared" si="162"/>
        <v>0</v>
      </c>
      <c r="AK308" s="80">
        <v>0</v>
      </c>
      <c r="AL308" s="80">
        <v>0</v>
      </c>
      <c r="AM308" s="80">
        <v>0</v>
      </c>
      <c r="AN308" s="80">
        <v>0</v>
      </c>
      <c r="AO308" s="37">
        <f t="shared" si="181"/>
        <v>0.56568319</v>
      </c>
      <c r="AP308" s="37">
        <f>0.036036552/1.2</f>
        <v>3.0030460000000002E-2</v>
      </c>
      <c r="AQ308" s="37">
        <f>0.137265684/1.2</f>
        <v>0.11438807000000001</v>
      </c>
      <c r="AR308" s="37">
        <f>0.505517592/1.2</f>
        <v>0.42126466000000001</v>
      </c>
      <c r="AS308" s="37">
        <v>0</v>
      </c>
      <c r="AT308" s="37" t="s">
        <v>97</v>
      </c>
      <c r="AU308" s="37" t="s">
        <v>97</v>
      </c>
      <c r="AV308" s="37" t="s">
        <v>97</v>
      </c>
      <c r="AW308" s="37" t="s">
        <v>97</v>
      </c>
      <c r="AX308" s="37" t="s">
        <v>97</v>
      </c>
      <c r="AY308" s="37" t="s">
        <v>97</v>
      </c>
      <c r="AZ308" s="37" t="s">
        <v>97</v>
      </c>
      <c r="BA308" s="37" t="s">
        <v>97</v>
      </c>
      <c r="BB308" s="37" t="s">
        <v>97</v>
      </c>
      <c r="BC308" s="37" t="s">
        <v>97</v>
      </c>
    </row>
    <row r="309" spans="1:55" ht="27" customHeight="1" x14ac:dyDescent="0.25">
      <c r="A309" s="66" t="s">
        <v>67</v>
      </c>
      <c r="B309" s="33" t="s">
        <v>373</v>
      </c>
      <c r="C309" s="34" t="s">
        <v>351</v>
      </c>
      <c r="D309" s="79">
        <v>4.5092570797244909</v>
      </c>
      <c r="E309" s="80">
        <f t="shared" si="167"/>
        <v>0</v>
      </c>
      <c r="F309" s="80">
        <f t="shared" si="168"/>
        <v>0</v>
      </c>
      <c r="G309" s="80">
        <f t="shared" si="169"/>
        <v>0</v>
      </c>
      <c r="H309" s="80">
        <f t="shared" si="170"/>
        <v>0</v>
      </c>
      <c r="I309" s="80">
        <f t="shared" si="171"/>
        <v>0</v>
      </c>
      <c r="J309" s="80">
        <f t="shared" si="161"/>
        <v>0</v>
      </c>
      <c r="K309" s="80">
        <v>0</v>
      </c>
      <c r="L309" s="80">
        <v>0</v>
      </c>
      <c r="M309" s="80">
        <v>0</v>
      </c>
      <c r="N309" s="80">
        <v>0</v>
      </c>
      <c r="O309" s="80">
        <f t="shared" si="180"/>
        <v>0</v>
      </c>
      <c r="P309" s="80">
        <v>0</v>
      </c>
      <c r="Q309" s="80">
        <v>0</v>
      </c>
      <c r="R309" s="80">
        <v>0</v>
      </c>
      <c r="S309" s="80">
        <v>0</v>
      </c>
      <c r="T309" s="37" t="s">
        <v>97</v>
      </c>
      <c r="U309" s="37" t="s">
        <v>97</v>
      </c>
      <c r="V309" s="37" t="s">
        <v>97</v>
      </c>
      <c r="W309" s="37" t="s">
        <v>97</v>
      </c>
      <c r="X309" s="37" t="s">
        <v>97</v>
      </c>
      <c r="Y309" s="37" t="s">
        <v>97</v>
      </c>
      <c r="Z309" s="37" t="s">
        <v>97</v>
      </c>
      <c r="AA309" s="37" t="s">
        <v>97</v>
      </c>
      <c r="AB309" s="37" t="s">
        <v>97</v>
      </c>
      <c r="AC309" s="37" t="s">
        <v>97</v>
      </c>
      <c r="AD309" s="80">
        <v>3.7577142331037425</v>
      </c>
      <c r="AE309" s="80">
        <f t="shared" si="173"/>
        <v>0</v>
      </c>
      <c r="AF309" s="80">
        <f t="shared" si="153"/>
        <v>0</v>
      </c>
      <c r="AG309" s="80">
        <f t="shared" si="154"/>
        <v>0</v>
      </c>
      <c r="AH309" s="80">
        <f t="shared" si="155"/>
        <v>0</v>
      </c>
      <c r="AI309" s="80">
        <f t="shared" si="156"/>
        <v>0</v>
      </c>
      <c r="AJ309" s="80">
        <f t="shared" si="162"/>
        <v>0</v>
      </c>
      <c r="AK309" s="80">
        <v>0</v>
      </c>
      <c r="AL309" s="80">
        <v>0</v>
      </c>
      <c r="AM309" s="80">
        <v>0</v>
      </c>
      <c r="AN309" s="80">
        <v>0</v>
      </c>
      <c r="AO309" s="37">
        <f t="shared" si="181"/>
        <v>0</v>
      </c>
      <c r="AP309" s="37">
        <v>0</v>
      </c>
      <c r="AQ309" s="37">
        <v>0</v>
      </c>
      <c r="AR309" s="37">
        <v>0</v>
      </c>
      <c r="AS309" s="37">
        <v>0</v>
      </c>
      <c r="AT309" s="37" t="s">
        <v>97</v>
      </c>
      <c r="AU309" s="37" t="s">
        <v>97</v>
      </c>
      <c r="AV309" s="37" t="s">
        <v>97</v>
      </c>
      <c r="AW309" s="37" t="s">
        <v>97</v>
      </c>
      <c r="AX309" s="37" t="s">
        <v>97</v>
      </c>
      <c r="AY309" s="37" t="s">
        <v>97</v>
      </c>
      <c r="AZ309" s="37" t="s">
        <v>97</v>
      </c>
      <c r="BA309" s="37" t="s">
        <v>97</v>
      </c>
      <c r="BB309" s="37" t="s">
        <v>97</v>
      </c>
      <c r="BC309" s="37" t="s">
        <v>97</v>
      </c>
    </row>
    <row r="310" spans="1:55" ht="27" customHeight="1" x14ac:dyDescent="0.25">
      <c r="A310" s="66" t="s">
        <v>67</v>
      </c>
      <c r="B310" s="26" t="s">
        <v>474</v>
      </c>
      <c r="C310" s="34" t="s">
        <v>353</v>
      </c>
      <c r="D310" s="79">
        <v>0</v>
      </c>
      <c r="E310" s="80">
        <f t="shared" si="167"/>
        <v>4.2646859999999995E-2</v>
      </c>
      <c r="F310" s="80">
        <f t="shared" si="168"/>
        <v>0</v>
      </c>
      <c r="G310" s="80">
        <f t="shared" si="169"/>
        <v>2.4589787999999998E-2</v>
      </c>
      <c r="H310" s="80">
        <f t="shared" si="170"/>
        <v>1.8057072E-2</v>
      </c>
      <c r="I310" s="80">
        <f t="shared" si="171"/>
        <v>0</v>
      </c>
      <c r="J310" s="80">
        <f t="shared" si="161"/>
        <v>4.2646859999999995E-2</v>
      </c>
      <c r="K310" s="80">
        <v>0</v>
      </c>
      <c r="L310" s="80">
        <v>2.4589787999999998E-2</v>
      </c>
      <c r="M310" s="80">
        <v>1.8057072E-2</v>
      </c>
      <c r="N310" s="80">
        <v>0</v>
      </c>
      <c r="O310" s="80">
        <f t="shared" si="180"/>
        <v>0</v>
      </c>
      <c r="P310" s="80">
        <v>0</v>
      </c>
      <c r="Q310" s="80">
        <v>0</v>
      </c>
      <c r="R310" s="80">
        <v>0</v>
      </c>
      <c r="S310" s="80">
        <v>0</v>
      </c>
      <c r="T310" s="37" t="s">
        <v>97</v>
      </c>
      <c r="U310" s="37" t="s">
        <v>97</v>
      </c>
      <c r="V310" s="37" t="s">
        <v>97</v>
      </c>
      <c r="W310" s="37" t="s">
        <v>97</v>
      </c>
      <c r="X310" s="37" t="s">
        <v>97</v>
      </c>
      <c r="Y310" s="37" t="s">
        <v>97</v>
      </c>
      <c r="Z310" s="37" t="s">
        <v>97</v>
      </c>
      <c r="AA310" s="37" t="s">
        <v>97</v>
      </c>
      <c r="AB310" s="37" t="s">
        <v>97</v>
      </c>
      <c r="AC310" s="37" t="s">
        <v>97</v>
      </c>
      <c r="AD310" s="80">
        <v>0</v>
      </c>
      <c r="AE310" s="80">
        <f t="shared" si="173"/>
        <v>3.5539050000000003E-2</v>
      </c>
      <c r="AF310" s="80">
        <f t="shared" si="153"/>
        <v>0</v>
      </c>
      <c r="AG310" s="80">
        <f t="shared" si="154"/>
        <v>2.0491489999999998E-2</v>
      </c>
      <c r="AH310" s="80">
        <f t="shared" si="155"/>
        <v>1.5047560000000001E-2</v>
      </c>
      <c r="AI310" s="80">
        <f t="shared" si="156"/>
        <v>0</v>
      </c>
      <c r="AJ310" s="80">
        <f t="shared" si="162"/>
        <v>3.5539050000000003E-2</v>
      </c>
      <c r="AK310" s="80">
        <v>0</v>
      </c>
      <c r="AL310" s="80">
        <v>2.0491489999999998E-2</v>
      </c>
      <c r="AM310" s="80">
        <v>1.5047560000000001E-2</v>
      </c>
      <c r="AN310" s="80">
        <v>0</v>
      </c>
      <c r="AO310" s="37">
        <f t="shared" si="181"/>
        <v>0</v>
      </c>
      <c r="AP310" s="37">
        <v>0</v>
      </c>
      <c r="AQ310" s="37">
        <v>0</v>
      </c>
      <c r="AR310" s="37">
        <v>0</v>
      </c>
      <c r="AS310" s="37">
        <v>0</v>
      </c>
      <c r="AT310" s="37" t="s">
        <v>97</v>
      </c>
      <c r="AU310" s="37" t="s">
        <v>97</v>
      </c>
      <c r="AV310" s="37" t="s">
        <v>97</v>
      </c>
      <c r="AW310" s="37" t="s">
        <v>97</v>
      </c>
      <c r="AX310" s="37" t="s">
        <v>97</v>
      </c>
      <c r="AY310" s="37" t="s">
        <v>97</v>
      </c>
      <c r="AZ310" s="37" t="s">
        <v>97</v>
      </c>
      <c r="BA310" s="37" t="s">
        <v>97</v>
      </c>
      <c r="BB310" s="37" t="s">
        <v>97</v>
      </c>
      <c r="BC310" s="37" t="s">
        <v>97</v>
      </c>
    </row>
    <row r="311" spans="1:55" ht="35.25" customHeight="1" x14ac:dyDescent="0.25">
      <c r="A311" s="66" t="s">
        <v>67</v>
      </c>
      <c r="B311" s="26" t="s">
        <v>475</v>
      </c>
      <c r="C311" s="34" t="s">
        <v>355</v>
      </c>
      <c r="D311" s="79">
        <v>0</v>
      </c>
      <c r="E311" s="80">
        <f t="shared" si="167"/>
        <v>0.15825282000000002</v>
      </c>
      <c r="F311" s="80">
        <f t="shared" si="168"/>
        <v>3.6255888E-2</v>
      </c>
      <c r="G311" s="80">
        <f t="shared" si="169"/>
        <v>8.8317324000000003E-2</v>
      </c>
      <c r="H311" s="80">
        <f t="shared" si="170"/>
        <v>3.3679608E-2</v>
      </c>
      <c r="I311" s="80">
        <f t="shared" si="171"/>
        <v>0</v>
      </c>
      <c r="J311" s="80">
        <f t="shared" si="161"/>
        <v>0.15825282000000002</v>
      </c>
      <c r="K311" s="80">
        <v>3.6255888E-2</v>
      </c>
      <c r="L311" s="80">
        <v>8.8317324000000003E-2</v>
      </c>
      <c r="M311" s="80">
        <v>3.3679608E-2</v>
      </c>
      <c r="N311" s="80">
        <v>0</v>
      </c>
      <c r="O311" s="80">
        <f t="shared" si="180"/>
        <v>0</v>
      </c>
      <c r="P311" s="80">
        <v>0</v>
      </c>
      <c r="Q311" s="80">
        <v>0</v>
      </c>
      <c r="R311" s="80">
        <v>0</v>
      </c>
      <c r="S311" s="80">
        <v>0</v>
      </c>
      <c r="T311" s="37" t="s">
        <v>97</v>
      </c>
      <c r="U311" s="37" t="s">
        <v>97</v>
      </c>
      <c r="V311" s="37" t="s">
        <v>97</v>
      </c>
      <c r="W311" s="37" t="s">
        <v>97</v>
      </c>
      <c r="X311" s="37" t="s">
        <v>97</v>
      </c>
      <c r="Y311" s="37" t="s">
        <v>97</v>
      </c>
      <c r="Z311" s="37" t="s">
        <v>97</v>
      </c>
      <c r="AA311" s="37" t="s">
        <v>97</v>
      </c>
      <c r="AB311" s="37" t="s">
        <v>97</v>
      </c>
      <c r="AC311" s="37" t="s">
        <v>97</v>
      </c>
      <c r="AD311" s="80">
        <v>0</v>
      </c>
      <c r="AE311" s="80">
        <f t="shared" si="173"/>
        <v>0.13187735</v>
      </c>
      <c r="AF311" s="80">
        <f t="shared" si="153"/>
        <v>3.0213239999999999E-2</v>
      </c>
      <c r="AG311" s="80">
        <f t="shared" si="154"/>
        <v>7.3597769999999993E-2</v>
      </c>
      <c r="AH311" s="80">
        <f t="shared" si="155"/>
        <v>2.8066339999999999E-2</v>
      </c>
      <c r="AI311" s="80">
        <f t="shared" si="156"/>
        <v>0</v>
      </c>
      <c r="AJ311" s="80">
        <f t="shared" si="162"/>
        <v>0.13187735</v>
      </c>
      <c r="AK311" s="80">
        <v>3.0213239999999999E-2</v>
      </c>
      <c r="AL311" s="80">
        <v>7.3597769999999993E-2</v>
      </c>
      <c r="AM311" s="80">
        <v>2.8066339999999999E-2</v>
      </c>
      <c r="AN311" s="80">
        <v>0</v>
      </c>
      <c r="AO311" s="37">
        <f t="shared" si="181"/>
        <v>0</v>
      </c>
      <c r="AP311" s="37">
        <v>0</v>
      </c>
      <c r="AQ311" s="37">
        <v>0</v>
      </c>
      <c r="AR311" s="37">
        <v>0</v>
      </c>
      <c r="AS311" s="37">
        <v>0</v>
      </c>
      <c r="AT311" s="37" t="s">
        <v>97</v>
      </c>
      <c r="AU311" s="37" t="s">
        <v>97</v>
      </c>
      <c r="AV311" s="37" t="s">
        <v>97</v>
      </c>
      <c r="AW311" s="37" t="s">
        <v>97</v>
      </c>
      <c r="AX311" s="37" t="s">
        <v>97</v>
      </c>
      <c r="AY311" s="37" t="s">
        <v>97</v>
      </c>
      <c r="AZ311" s="37" t="s">
        <v>97</v>
      </c>
      <c r="BA311" s="37" t="s">
        <v>97</v>
      </c>
      <c r="BB311" s="37" t="s">
        <v>97</v>
      </c>
      <c r="BC311" s="37" t="s">
        <v>97</v>
      </c>
    </row>
    <row r="312" spans="1:55" ht="36.75" customHeight="1" x14ac:dyDescent="0.25">
      <c r="A312" s="66" t="s">
        <v>67</v>
      </c>
      <c r="B312" s="26" t="s">
        <v>476</v>
      </c>
      <c r="C312" s="34" t="s">
        <v>357</v>
      </c>
      <c r="D312" s="79">
        <v>0</v>
      </c>
      <c r="E312" s="80">
        <f t="shared" si="167"/>
        <v>0.81072693600000001</v>
      </c>
      <c r="F312" s="80">
        <f t="shared" si="168"/>
        <v>0</v>
      </c>
      <c r="G312" s="80">
        <f t="shared" si="169"/>
        <v>0.48403969200000002</v>
      </c>
      <c r="H312" s="80">
        <f t="shared" si="170"/>
        <v>0.32668724399999999</v>
      </c>
      <c r="I312" s="80">
        <f t="shared" si="171"/>
        <v>0</v>
      </c>
      <c r="J312" s="80">
        <f t="shared" si="161"/>
        <v>0.72747483600000007</v>
      </c>
      <c r="K312" s="80">
        <v>0</v>
      </c>
      <c r="L312" s="80">
        <v>0.43069254000000001</v>
      </c>
      <c r="M312" s="80">
        <v>0.296782296</v>
      </c>
      <c r="N312" s="80">
        <v>0</v>
      </c>
      <c r="O312" s="80">
        <f t="shared" si="180"/>
        <v>8.3252099999999996E-2</v>
      </c>
      <c r="P312" s="80">
        <v>0</v>
      </c>
      <c r="Q312" s="80">
        <v>5.3347151999999995E-2</v>
      </c>
      <c r="R312" s="80">
        <v>2.9904948000000001E-2</v>
      </c>
      <c r="S312" s="80">
        <v>0</v>
      </c>
      <c r="T312" s="37" t="s">
        <v>97</v>
      </c>
      <c r="U312" s="37" t="s">
        <v>97</v>
      </c>
      <c r="V312" s="37" t="s">
        <v>97</v>
      </c>
      <c r="W312" s="37" t="s">
        <v>97</v>
      </c>
      <c r="X312" s="37" t="s">
        <v>97</v>
      </c>
      <c r="Y312" s="37" t="s">
        <v>97</v>
      </c>
      <c r="Z312" s="37" t="s">
        <v>97</v>
      </c>
      <c r="AA312" s="37" t="s">
        <v>97</v>
      </c>
      <c r="AB312" s="37" t="s">
        <v>97</v>
      </c>
      <c r="AC312" s="37" t="s">
        <v>97</v>
      </c>
      <c r="AD312" s="80">
        <v>0</v>
      </c>
      <c r="AE312" s="80">
        <f t="shared" si="173"/>
        <v>0.76645801999999996</v>
      </c>
      <c r="AF312" s="80">
        <f t="shared" si="153"/>
        <v>9.0852240000000001E-2</v>
      </c>
      <c r="AG312" s="80">
        <f t="shared" si="154"/>
        <v>0.40336641000000006</v>
      </c>
      <c r="AH312" s="80">
        <f t="shared" si="155"/>
        <v>0.27223937000000004</v>
      </c>
      <c r="AI312" s="80">
        <f t="shared" si="156"/>
        <v>0</v>
      </c>
      <c r="AJ312" s="80">
        <f t="shared" si="162"/>
        <v>0.69708126999999998</v>
      </c>
      <c r="AK312" s="80">
        <v>9.0852240000000001E-2</v>
      </c>
      <c r="AL312" s="80">
        <v>0.35891045000000005</v>
      </c>
      <c r="AM312" s="80">
        <v>0.24731858000000001</v>
      </c>
      <c r="AN312" s="80">
        <v>0</v>
      </c>
      <c r="AO312" s="37">
        <f t="shared" si="181"/>
        <v>6.9376750000000001E-2</v>
      </c>
      <c r="AP312" s="37">
        <v>0</v>
      </c>
      <c r="AQ312" s="37">
        <f>0.053347152/1.2</f>
        <v>4.4455960000000003E-2</v>
      </c>
      <c r="AR312" s="37">
        <f>0.029904948/1.2</f>
        <v>2.4920790000000002E-2</v>
      </c>
      <c r="AS312" s="37">
        <v>0</v>
      </c>
      <c r="AT312" s="37" t="s">
        <v>97</v>
      </c>
      <c r="AU312" s="37" t="s">
        <v>97</v>
      </c>
      <c r="AV312" s="37" t="s">
        <v>97</v>
      </c>
      <c r="AW312" s="37" t="s">
        <v>97</v>
      </c>
      <c r="AX312" s="37" t="s">
        <v>97</v>
      </c>
      <c r="AY312" s="37" t="s">
        <v>97</v>
      </c>
      <c r="AZ312" s="37" t="s">
        <v>97</v>
      </c>
      <c r="BA312" s="37" t="s">
        <v>97</v>
      </c>
      <c r="BB312" s="37" t="s">
        <v>97</v>
      </c>
      <c r="BC312" s="37" t="s">
        <v>97</v>
      </c>
    </row>
    <row r="313" spans="1:55" ht="36.75" customHeight="1" x14ac:dyDescent="0.25">
      <c r="A313" s="99" t="s">
        <v>67</v>
      </c>
      <c r="B313" s="26" t="s">
        <v>618</v>
      </c>
      <c r="C313" s="95" t="s">
        <v>387</v>
      </c>
      <c r="D313" s="79">
        <v>0</v>
      </c>
      <c r="E313" s="80">
        <f t="shared" si="167"/>
        <v>0</v>
      </c>
      <c r="F313" s="80">
        <f t="shared" si="168"/>
        <v>0</v>
      </c>
      <c r="G313" s="80">
        <f t="shared" si="169"/>
        <v>0</v>
      </c>
      <c r="H313" s="80">
        <f t="shared" si="170"/>
        <v>0</v>
      </c>
      <c r="I313" s="80">
        <f t="shared" si="171"/>
        <v>0</v>
      </c>
      <c r="J313" s="80">
        <f>K313+L313+M313+N313</f>
        <v>0</v>
      </c>
      <c r="K313" s="80">
        <v>0</v>
      </c>
      <c r="L313" s="80">
        <v>0</v>
      </c>
      <c r="M313" s="80">
        <v>0</v>
      </c>
      <c r="N313" s="80">
        <v>0</v>
      </c>
      <c r="O313" s="80">
        <f t="shared" si="180"/>
        <v>0</v>
      </c>
      <c r="P313" s="80">
        <v>0</v>
      </c>
      <c r="Q313" s="80">
        <v>0</v>
      </c>
      <c r="R313" s="80">
        <v>0</v>
      </c>
      <c r="S313" s="80">
        <v>0</v>
      </c>
      <c r="T313" s="37" t="s">
        <v>97</v>
      </c>
      <c r="U313" s="37" t="s">
        <v>97</v>
      </c>
      <c r="V313" s="37" t="s">
        <v>97</v>
      </c>
      <c r="W313" s="37" t="s">
        <v>97</v>
      </c>
      <c r="X313" s="37" t="s">
        <v>97</v>
      </c>
      <c r="Y313" s="37" t="s">
        <v>97</v>
      </c>
      <c r="Z313" s="37" t="s">
        <v>97</v>
      </c>
      <c r="AA313" s="37" t="s">
        <v>97</v>
      </c>
      <c r="AB313" s="37" t="s">
        <v>97</v>
      </c>
      <c r="AC313" s="37" t="s">
        <v>97</v>
      </c>
      <c r="AD313" s="80">
        <v>0</v>
      </c>
      <c r="AE313" s="80">
        <f t="shared" si="173"/>
        <v>0</v>
      </c>
      <c r="AF313" s="80">
        <f t="shared" si="153"/>
        <v>0</v>
      </c>
      <c r="AG313" s="80">
        <f t="shared" si="154"/>
        <v>0</v>
      </c>
      <c r="AH313" s="80">
        <f t="shared" si="155"/>
        <v>0</v>
      </c>
      <c r="AI313" s="80">
        <f t="shared" si="156"/>
        <v>0</v>
      </c>
      <c r="AJ313" s="80">
        <f t="shared" si="162"/>
        <v>0</v>
      </c>
      <c r="AK313" s="80">
        <v>0</v>
      </c>
      <c r="AL313" s="80">
        <v>0</v>
      </c>
      <c r="AM313" s="80">
        <v>0</v>
      </c>
      <c r="AN313" s="80">
        <v>0</v>
      </c>
      <c r="AO313" s="37">
        <f t="shared" si="181"/>
        <v>0</v>
      </c>
      <c r="AP313" s="37">
        <v>0</v>
      </c>
      <c r="AQ313" s="37">
        <v>0</v>
      </c>
      <c r="AR313" s="37">
        <v>0</v>
      </c>
      <c r="AS313" s="37">
        <v>0</v>
      </c>
      <c r="AT313" s="37" t="s">
        <v>97</v>
      </c>
      <c r="AU313" s="37" t="s">
        <v>97</v>
      </c>
      <c r="AV313" s="37" t="s">
        <v>97</v>
      </c>
      <c r="AW313" s="37" t="s">
        <v>97</v>
      </c>
      <c r="AX313" s="37" t="s">
        <v>97</v>
      </c>
      <c r="AY313" s="37" t="s">
        <v>97</v>
      </c>
      <c r="AZ313" s="37" t="s">
        <v>97</v>
      </c>
      <c r="BA313" s="37" t="s">
        <v>97</v>
      </c>
      <c r="BB313" s="37" t="s">
        <v>97</v>
      </c>
      <c r="BC313" s="37" t="s">
        <v>97</v>
      </c>
    </row>
    <row r="314" spans="1:55" ht="36.75" customHeight="1" x14ac:dyDescent="0.25">
      <c r="A314" s="99" t="s">
        <v>67</v>
      </c>
      <c r="B314" s="26" t="s">
        <v>388</v>
      </c>
      <c r="C314" s="95" t="s">
        <v>359</v>
      </c>
      <c r="D314" s="79">
        <v>0</v>
      </c>
      <c r="E314" s="80">
        <f t="shared" si="167"/>
        <v>0</v>
      </c>
      <c r="F314" s="80">
        <f t="shared" si="168"/>
        <v>0</v>
      </c>
      <c r="G314" s="80">
        <f t="shared" si="169"/>
        <v>0</v>
      </c>
      <c r="H314" s="80">
        <f t="shared" si="170"/>
        <v>0</v>
      </c>
      <c r="I314" s="80">
        <f t="shared" si="171"/>
        <v>0</v>
      </c>
      <c r="J314" s="80">
        <f t="shared" ref="J314:J332" si="182">K314+L314+M314+N314</f>
        <v>0</v>
      </c>
      <c r="K314" s="80">
        <v>0</v>
      </c>
      <c r="L314" s="80">
        <v>0</v>
      </c>
      <c r="M314" s="80">
        <v>0</v>
      </c>
      <c r="N314" s="80">
        <v>0</v>
      </c>
      <c r="O314" s="80">
        <f t="shared" si="180"/>
        <v>0</v>
      </c>
      <c r="P314" s="80">
        <v>0</v>
      </c>
      <c r="Q314" s="80">
        <v>0</v>
      </c>
      <c r="R314" s="80">
        <v>0</v>
      </c>
      <c r="S314" s="80">
        <v>0</v>
      </c>
      <c r="T314" s="37" t="s">
        <v>97</v>
      </c>
      <c r="U314" s="37" t="s">
        <v>97</v>
      </c>
      <c r="V314" s="37" t="s">
        <v>97</v>
      </c>
      <c r="W314" s="37" t="s">
        <v>97</v>
      </c>
      <c r="X314" s="37" t="s">
        <v>97</v>
      </c>
      <c r="Y314" s="37" t="s">
        <v>97</v>
      </c>
      <c r="Z314" s="37" t="s">
        <v>97</v>
      </c>
      <c r="AA314" s="37" t="s">
        <v>97</v>
      </c>
      <c r="AB314" s="37" t="s">
        <v>97</v>
      </c>
      <c r="AC314" s="37" t="s">
        <v>97</v>
      </c>
      <c r="AD314" s="80">
        <v>0</v>
      </c>
      <c r="AE314" s="80">
        <f t="shared" si="173"/>
        <v>0</v>
      </c>
      <c r="AF314" s="80">
        <f t="shared" si="153"/>
        <v>0</v>
      </c>
      <c r="AG314" s="80">
        <f t="shared" si="154"/>
        <v>0</v>
      </c>
      <c r="AH314" s="80">
        <f t="shared" si="155"/>
        <v>0</v>
      </c>
      <c r="AI314" s="80">
        <f t="shared" si="156"/>
        <v>0</v>
      </c>
      <c r="AJ314" s="80">
        <f t="shared" si="162"/>
        <v>0</v>
      </c>
      <c r="AK314" s="80">
        <v>0</v>
      </c>
      <c r="AL314" s="80">
        <v>0</v>
      </c>
      <c r="AM314" s="80">
        <v>0</v>
      </c>
      <c r="AN314" s="80">
        <v>0</v>
      </c>
      <c r="AO314" s="37">
        <f t="shared" si="181"/>
        <v>0</v>
      </c>
      <c r="AP314" s="37">
        <v>0</v>
      </c>
      <c r="AQ314" s="37">
        <v>0</v>
      </c>
      <c r="AR314" s="37">
        <v>0</v>
      </c>
      <c r="AS314" s="37">
        <v>0</v>
      </c>
      <c r="AT314" s="37" t="s">
        <v>97</v>
      </c>
      <c r="AU314" s="37" t="s">
        <v>97</v>
      </c>
      <c r="AV314" s="37" t="s">
        <v>97</v>
      </c>
      <c r="AW314" s="37" t="s">
        <v>97</v>
      </c>
      <c r="AX314" s="37" t="s">
        <v>97</v>
      </c>
      <c r="AY314" s="37" t="s">
        <v>97</v>
      </c>
      <c r="AZ314" s="37" t="s">
        <v>97</v>
      </c>
      <c r="BA314" s="37" t="s">
        <v>97</v>
      </c>
      <c r="BB314" s="37" t="s">
        <v>97</v>
      </c>
      <c r="BC314" s="37" t="s">
        <v>97</v>
      </c>
    </row>
    <row r="315" spans="1:55" ht="36.75" customHeight="1" x14ac:dyDescent="0.25">
      <c r="A315" s="99" t="s">
        <v>67</v>
      </c>
      <c r="B315" s="26" t="s">
        <v>389</v>
      </c>
      <c r="C315" s="95" t="s">
        <v>361</v>
      </c>
      <c r="D315" s="79">
        <v>0</v>
      </c>
      <c r="E315" s="80">
        <f t="shared" si="167"/>
        <v>0</v>
      </c>
      <c r="F315" s="80">
        <f t="shared" si="168"/>
        <v>0</v>
      </c>
      <c r="G315" s="80">
        <f t="shared" si="169"/>
        <v>0</v>
      </c>
      <c r="H315" s="80">
        <f t="shared" si="170"/>
        <v>0</v>
      </c>
      <c r="I315" s="80">
        <f t="shared" si="171"/>
        <v>0</v>
      </c>
      <c r="J315" s="80">
        <f t="shared" si="182"/>
        <v>0</v>
      </c>
      <c r="K315" s="80">
        <v>0</v>
      </c>
      <c r="L315" s="80">
        <v>0</v>
      </c>
      <c r="M315" s="80">
        <v>0</v>
      </c>
      <c r="N315" s="80">
        <v>0</v>
      </c>
      <c r="O315" s="80">
        <f t="shared" si="180"/>
        <v>0</v>
      </c>
      <c r="P315" s="80">
        <v>0</v>
      </c>
      <c r="Q315" s="80">
        <v>0</v>
      </c>
      <c r="R315" s="80">
        <v>0</v>
      </c>
      <c r="S315" s="80">
        <v>0</v>
      </c>
      <c r="T315" s="37" t="s">
        <v>97</v>
      </c>
      <c r="U315" s="37" t="s">
        <v>97</v>
      </c>
      <c r="V315" s="37" t="s">
        <v>97</v>
      </c>
      <c r="W315" s="37" t="s">
        <v>97</v>
      </c>
      <c r="X315" s="37" t="s">
        <v>97</v>
      </c>
      <c r="Y315" s="37" t="s">
        <v>97</v>
      </c>
      <c r="Z315" s="37" t="s">
        <v>97</v>
      </c>
      <c r="AA315" s="37" t="s">
        <v>97</v>
      </c>
      <c r="AB315" s="37" t="s">
        <v>97</v>
      </c>
      <c r="AC315" s="37" t="s">
        <v>97</v>
      </c>
      <c r="AD315" s="80">
        <v>0</v>
      </c>
      <c r="AE315" s="80">
        <f t="shared" si="173"/>
        <v>0</v>
      </c>
      <c r="AF315" s="80">
        <f t="shared" si="153"/>
        <v>0</v>
      </c>
      <c r="AG315" s="80">
        <f t="shared" si="154"/>
        <v>0</v>
      </c>
      <c r="AH315" s="80">
        <f t="shared" si="155"/>
        <v>0</v>
      </c>
      <c r="AI315" s="80">
        <f t="shared" si="156"/>
        <v>0</v>
      </c>
      <c r="AJ315" s="80">
        <f t="shared" si="162"/>
        <v>0</v>
      </c>
      <c r="AK315" s="80">
        <v>0</v>
      </c>
      <c r="AL315" s="80">
        <v>0</v>
      </c>
      <c r="AM315" s="80">
        <v>0</v>
      </c>
      <c r="AN315" s="80">
        <v>0</v>
      </c>
      <c r="AO315" s="37">
        <f t="shared" si="181"/>
        <v>0</v>
      </c>
      <c r="AP315" s="37">
        <v>0</v>
      </c>
      <c r="AQ315" s="37">
        <v>0</v>
      </c>
      <c r="AR315" s="37">
        <v>0</v>
      </c>
      <c r="AS315" s="37">
        <v>0</v>
      </c>
      <c r="AT315" s="37" t="s">
        <v>97</v>
      </c>
      <c r="AU315" s="37" t="s">
        <v>97</v>
      </c>
      <c r="AV315" s="37" t="s">
        <v>97</v>
      </c>
      <c r="AW315" s="37" t="s">
        <v>97</v>
      </c>
      <c r="AX315" s="37" t="s">
        <v>97</v>
      </c>
      <c r="AY315" s="37" t="s">
        <v>97</v>
      </c>
      <c r="AZ315" s="37" t="s">
        <v>97</v>
      </c>
      <c r="BA315" s="37" t="s">
        <v>97</v>
      </c>
      <c r="BB315" s="37" t="s">
        <v>97</v>
      </c>
      <c r="BC315" s="37" t="s">
        <v>97</v>
      </c>
    </row>
    <row r="316" spans="1:55" ht="36.75" customHeight="1" x14ac:dyDescent="0.25">
      <c r="A316" s="99" t="s">
        <v>67</v>
      </c>
      <c r="B316" s="26" t="s">
        <v>390</v>
      </c>
      <c r="C316" s="95" t="s">
        <v>363</v>
      </c>
      <c r="D316" s="79">
        <v>0</v>
      </c>
      <c r="E316" s="80">
        <f t="shared" si="167"/>
        <v>3.4012319999999997E-3</v>
      </c>
      <c r="F316" s="80">
        <f t="shared" si="168"/>
        <v>3.4012319999999997E-3</v>
      </c>
      <c r="G316" s="80">
        <f t="shared" si="169"/>
        <v>0</v>
      </c>
      <c r="H316" s="80">
        <f t="shared" si="170"/>
        <v>0</v>
      </c>
      <c r="I316" s="80">
        <f t="shared" si="171"/>
        <v>0</v>
      </c>
      <c r="J316" s="80">
        <f t="shared" si="182"/>
        <v>0</v>
      </c>
      <c r="K316" s="80">
        <v>0</v>
      </c>
      <c r="L316" s="80">
        <v>0</v>
      </c>
      <c r="M316" s="80">
        <v>0</v>
      </c>
      <c r="N316" s="80">
        <v>0</v>
      </c>
      <c r="O316" s="80">
        <f t="shared" si="180"/>
        <v>3.4012319999999997E-3</v>
      </c>
      <c r="P316" s="80">
        <v>3.4012319999999997E-3</v>
      </c>
      <c r="Q316" s="80">
        <v>0</v>
      </c>
      <c r="R316" s="80">
        <v>0</v>
      </c>
      <c r="S316" s="80">
        <v>0</v>
      </c>
      <c r="T316" s="37" t="s">
        <v>97</v>
      </c>
      <c r="U316" s="37" t="s">
        <v>97</v>
      </c>
      <c r="V316" s="37" t="s">
        <v>97</v>
      </c>
      <c r="W316" s="37" t="s">
        <v>97</v>
      </c>
      <c r="X316" s="37" t="s">
        <v>97</v>
      </c>
      <c r="Y316" s="37" t="s">
        <v>97</v>
      </c>
      <c r="Z316" s="37" t="s">
        <v>97</v>
      </c>
      <c r="AA316" s="37" t="s">
        <v>97</v>
      </c>
      <c r="AB316" s="37" t="s">
        <v>97</v>
      </c>
      <c r="AC316" s="37" t="s">
        <v>97</v>
      </c>
      <c r="AD316" s="80">
        <v>0</v>
      </c>
      <c r="AE316" s="80">
        <f t="shared" si="173"/>
        <v>0</v>
      </c>
      <c r="AF316" s="80">
        <f t="shared" si="153"/>
        <v>0</v>
      </c>
      <c r="AG316" s="80">
        <f t="shared" si="154"/>
        <v>0</v>
      </c>
      <c r="AH316" s="80">
        <f t="shared" si="155"/>
        <v>0</v>
      </c>
      <c r="AI316" s="80">
        <f t="shared" si="156"/>
        <v>0</v>
      </c>
      <c r="AJ316" s="80">
        <f t="shared" si="162"/>
        <v>0</v>
      </c>
      <c r="AK316" s="80">
        <v>0</v>
      </c>
      <c r="AL316" s="80">
        <v>0</v>
      </c>
      <c r="AM316" s="80">
        <v>0</v>
      </c>
      <c r="AN316" s="80">
        <v>0</v>
      </c>
      <c r="AO316" s="37">
        <f t="shared" si="181"/>
        <v>0</v>
      </c>
      <c r="AP316" s="37">
        <v>0</v>
      </c>
      <c r="AQ316" s="37">
        <v>0</v>
      </c>
      <c r="AR316" s="37">
        <v>0</v>
      </c>
      <c r="AS316" s="37">
        <v>0</v>
      </c>
      <c r="AT316" s="37" t="s">
        <v>97</v>
      </c>
      <c r="AU316" s="37" t="s">
        <v>97</v>
      </c>
      <c r="AV316" s="37" t="s">
        <v>97</v>
      </c>
      <c r="AW316" s="37" t="s">
        <v>97</v>
      </c>
      <c r="AX316" s="37" t="s">
        <v>97</v>
      </c>
      <c r="AY316" s="37" t="s">
        <v>97</v>
      </c>
      <c r="AZ316" s="37" t="s">
        <v>97</v>
      </c>
      <c r="BA316" s="37" t="s">
        <v>97</v>
      </c>
      <c r="BB316" s="37" t="s">
        <v>97</v>
      </c>
      <c r="BC316" s="37" t="s">
        <v>97</v>
      </c>
    </row>
    <row r="317" spans="1:55" ht="36.75" customHeight="1" x14ac:dyDescent="0.25">
      <c r="A317" s="99" t="s">
        <v>67</v>
      </c>
      <c r="B317" s="26" t="s">
        <v>391</v>
      </c>
      <c r="C317" s="95" t="s">
        <v>365</v>
      </c>
      <c r="D317" s="79">
        <v>0</v>
      </c>
      <c r="E317" s="80">
        <f t="shared" si="167"/>
        <v>0</v>
      </c>
      <c r="F317" s="80">
        <f t="shared" si="168"/>
        <v>0</v>
      </c>
      <c r="G317" s="80">
        <f t="shared" si="169"/>
        <v>0</v>
      </c>
      <c r="H317" s="80">
        <f t="shared" si="170"/>
        <v>0</v>
      </c>
      <c r="I317" s="80">
        <f t="shared" si="171"/>
        <v>0</v>
      </c>
      <c r="J317" s="80">
        <f t="shared" si="182"/>
        <v>0</v>
      </c>
      <c r="K317" s="80">
        <v>0</v>
      </c>
      <c r="L317" s="80">
        <v>0</v>
      </c>
      <c r="M317" s="80">
        <v>0</v>
      </c>
      <c r="N317" s="80">
        <v>0</v>
      </c>
      <c r="O317" s="80">
        <f t="shared" si="180"/>
        <v>0</v>
      </c>
      <c r="P317" s="80">
        <v>0</v>
      </c>
      <c r="Q317" s="80">
        <v>0</v>
      </c>
      <c r="R317" s="80">
        <v>0</v>
      </c>
      <c r="S317" s="80">
        <v>0</v>
      </c>
      <c r="T317" s="37" t="s">
        <v>97</v>
      </c>
      <c r="U317" s="37" t="s">
        <v>97</v>
      </c>
      <c r="V317" s="37" t="s">
        <v>97</v>
      </c>
      <c r="W317" s="37" t="s">
        <v>97</v>
      </c>
      <c r="X317" s="37" t="s">
        <v>97</v>
      </c>
      <c r="Y317" s="37" t="s">
        <v>97</v>
      </c>
      <c r="Z317" s="37" t="s">
        <v>97</v>
      </c>
      <c r="AA317" s="37" t="s">
        <v>97</v>
      </c>
      <c r="AB317" s="37" t="s">
        <v>97</v>
      </c>
      <c r="AC317" s="37" t="s">
        <v>97</v>
      </c>
      <c r="AD317" s="80">
        <v>0</v>
      </c>
      <c r="AE317" s="80">
        <f t="shared" si="173"/>
        <v>0</v>
      </c>
      <c r="AF317" s="80">
        <f t="shared" si="153"/>
        <v>0</v>
      </c>
      <c r="AG317" s="80">
        <f t="shared" si="154"/>
        <v>0</v>
      </c>
      <c r="AH317" s="80">
        <f t="shared" si="155"/>
        <v>0</v>
      </c>
      <c r="AI317" s="80">
        <f t="shared" si="156"/>
        <v>0</v>
      </c>
      <c r="AJ317" s="80">
        <f t="shared" si="162"/>
        <v>0</v>
      </c>
      <c r="AK317" s="80">
        <v>0</v>
      </c>
      <c r="AL317" s="80">
        <v>0</v>
      </c>
      <c r="AM317" s="80">
        <v>0</v>
      </c>
      <c r="AN317" s="80">
        <v>0</v>
      </c>
      <c r="AO317" s="37">
        <f t="shared" si="181"/>
        <v>0</v>
      </c>
      <c r="AP317" s="37">
        <v>0</v>
      </c>
      <c r="AQ317" s="37">
        <v>0</v>
      </c>
      <c r="AR317" s="37">
        <v>0</v>
      </c>
      <c r="AS317" s="37">
        <v>0</v>
      </c>
      <c r="AT317" s="37" t="s">
        <v>97</v>
      </c>
      <c r="AU317" s="37" t="s">
        <v>97</v>
      </c>
      <c r="AV317" s="37" t="s">
        <v>97</v>
      </c>
      <c r="AW317" s="37" t="s">
        <v>97</v>
      </c>
      <c r="AX317" s="37" t="s">
        <v>97</v>
      </c>
      <c r="AY317" s="37" t="s">
        <v>97</v>
      </c>
      <c r="AZ317" s="37" t="s">
        <v>97</v>
      </c>
      <c r="BA317" s="37" t="s">
        <v>97</v>
      </c>
      <c r="BB317" s="37" t="s">
        <v>97</v>
      </c>
      <c r="BC317" s="37" t="s">
        <v>97</v>
      </c>
    </row>
    <row r="318" spans="1:55" ht="36.75" customHeight="1" x14ac:dyDescent="0.25">
      <c r="A318" s="99" t="s">
        <v>67</v>
      </c>
      <c r="B318" s="26" t="s">
        <v>619</v>
      </c>
      <c r="C318" s="95" t="s">
        <v>367</v>
      </c>
      <c r="D318" s="79">
        <v>0</v>
      </c>
      <c r="E318" s="80">
        <f t="shared" si="167"/>
        <v>4.6382316E-2</v>
      </c>
      <c r="F318" s="80">
        <f t="shared" si="168"/>
        <v>2.0705999999999999E-2</v>
      </c>
      <c r="G318" s="80">
        <f t="shared" si="169"/>
        <v>2.5676316000000001E-2</v>
      </c>
      <c r="H318" s="80">
        <f t="shared" si="170"/>
        <v>0</v>
      </c>
      <c r="I318" s="80">
        <f t="shared" si="171"/>
        <v>0</v>
      </c>
      <c r="J318" s="80">
        <f t="shared" si="182"/>
        <v>0</v>
      </c>
      <c r="K318" s="80">
        <v>0</v>
      </c>
      <c r="L318" s="80">
        <v>0</v>
      </c>
      <c r="M318" s="80">
        <v>0</v>
      </c>
      <c r="N318" s="80">
        <v>0</v>
      </c>
      <c r="O318" s="80">
        <f>P318+Q318+R318+S318</f>
        <v>4.6382316E-2</v>
      </c>
      <c r="P318" s="80">
        <v>2.0705999999999999E-2</v>
      </c>
      <c r="Q318" s="80">
        <v>2.5676316000000001E-2</v>
      </c>
      <c r="R318" s="80">
        <v>0</v>
      </c>
      <c r="S318" s="80">
        <v>0</v>
      </c>
      <c r="T318" s="37" t="s">
        <v>97</v>
      </c>
      <c r="U318" s="37" t="s">
        <v>97</v>
      </c>
      <c r="V318" s="37" t="s">
        <v>97</v>
      </c>
      <c r="W318" s="37" t="s">
        <v>97</v>
      </c>
      <c r="X318" s="37" t="s">
        <v>97</v>
      </c>
      <c r="Y318" s="37" t="s">
        <v>97</v>
      </c>
      <c r="Z318" s="37" t="s">
        <v>97</v>
      </c>
      <c r="AA318" s="37" t="s">
        <v>97</v>
      </c>
      <c r="AB318" s="37" t="s">
        <v>97</v>
      </c>
      <c r="AC318" s="37" t="s">
        <v>97</v>
      </c>
      <c r="AD318" s="80">
        <v>0</v>
      </c>
      <c r="AE318" s="80">
        <f t="shared" si="173"/>
        <v>0</v>
      </c>
      <c r="AF318" s="80">
        <f t="shared" si="153"/>
        <v>0</v>
      </c>
      <c r="AG318" s="80">
        <f t="shared" si="154"/>
        <v>0</v>
      </c>
      <c r="AH318" s="80">
        <f t="shared" si="155"/>
        <v>0</v>
      </c>
      <c r="AI318" s="80">
        <f t="shared" si="156"/>
        <v>0</v>
      </c>
      <c r="AJ318" s="80">
        <f t="shared" si="162"/>
        <v>0</v>
      </c>
      <c r="AK318" s="80">
        <v>0</v>
      </c>
      <c r="AL318" s="80">
        <v>0</v>
      </c>
      <c r="AM318" s="80">
        <v>0</v>
      </c>
      <c r="AN318" s="80">
        <v>0</v>
      </c>
      <c r="AO318" s="37">
        <f t="shared" si="181"/>
        <v>0</v>
      </c>
      <c r="AP318" s="37">
        <v>0</v>
      </c>
      <c r="AQ318" s="37">
        <v>0</v>
      </c>
      <c r="AR318" s="37">
        <v>0</v>
      </c>
      <c r="AS318" s="37">
        <v>0</v>
      </c>
      <c r="AT318" s="37" t="s">
        <v>97</v>
      </c>
      <c r="AU318" s="37" t="s">
        <v>97</v>
      </c>
      <c r="AV318" s="37" t="s">
        <v>97</v>
      </c>
      <c r="AW318" s="37" t="s">
        <v>97</v>
      </c>
      <c r="AX318" s="37" t="s">
        <v>97</v>
      </c>
      <c r="AY318" s="37" t="s">
        <v>97</v>
      </c>
      <c r="AZ318" s="37" t="s">
        <v>97</v>
      </c>
      <c r="BA318" s="37" t="s">
        <v>97</v>
      </c>
      <c r="BB318" s="37" t="s">
        <v>97</v>
      </c>
      <c r="BC318" s="37" t="s">
        <v>97</v>
      </c>
    </row>
    <row r="319" spans="1:55" ht="36.75" customHeight="1" x14ac:dyDescent="0.25">
      <c r="A319" s="99" t="s">
        <v>67</v>
      </c>
      <c r="B319" s="26" t="s">
        <v>620</v>
      </c>
      <c r="C319" s="95" t="s">
        <v>369</v>
      </c>
      <c r="D319" s="79">
        <v>0</v>
      </c>
      <c r="E319" s="80">
        <f t="shared" si="167"/>
        <v>5.3022827999999994E-2</v>
      </c>
      <c r="F319" s="80">
        <f t="shared" si="168"/>
        <v>0</v>
      </c>
      <c r="G319" s="80">
        <f t="shared" si="169"/>
        <v>2.1715703999999999E-2</v>
      </c>
      <c r="H319" s="80">
        <f t="shared" si="170"/>
        <v>3.1307123999999999E-2</v>
      </c>
      <c r="I319" s="80">
        <f t="shared" si="171"/>
        <v>0</v>
      </c>
      <c r="J319" s="80">
        <f t="shared" si="182"/>
        <v>0</v>
      </c>
      <c r="K319" s="80">
        <v>0</v>
      </c>
      <c r="L319" s="80">
        <v>0</v>
      </c>
      <c r="M319" s="80">
        <v>0</v>
      </c>
      <c r="N319" s="80">
        <v>0</v>
      </c>
      <c r="O319" s="80">
        <f t="shared" si="180"/>
        <v>5.3022827999999994E-2</v>
      </c>
      <c r="P319" s="80">
        <v>0</v>
      </c>
      <c r="Q319" s="80">
        <v>2.1715703999999999E-2</v>
      </c>
      <c r="R319" s="80">
        <v>3.1307123999999999E-2</v>
      </c>
      <c r="S319" s="80">
        <v>0</v>
      </c>
      <c r="T319" s="37" t="s">
        <v>97</v>
      </c>
      <c r="U319" s="37" t="s">
        <v>97</v>
      </c>
      <c r="V319" s="37" t="s">
        <v>97</v>
      </c>
      <c r="W319" s="37" t="s">
        <v>97</v>
      </c>
      <c r="X319" s="37" t="s">
        <v>97</v>
      </c>
      <c r="Y319" s="37" t="s">
        <v>97</v>
      </c>
      <c r="Z319" s="37" t="s">
        <v>97</v>
      </c>
      <c r="AA319" s="37" t="s">
        <v>97</v>
      </c>
      <c r="AB319" s="37" t="s">
        <v>97</v>
      </c>
      <c r="AC319" s="37" t="s">
        <v>97</v>
      </c>
      <c r="AD319" s="80">
        <v>0</v>
      </c>
      <c r="AE319" s="80">
        <f t="shared" si="173"/>
        <v>4.418569E-2</v>
      </c>
      <c r="AF319" s="80">
        <f t="shared" ref="AF319:AF340" si="183">AK319+AP319</f>
        <v>0</v>
      </c>
      <c r="AG319" s="80">
        <f t="shared" ref="AG319:AG340" si="184">AL319+AQ319</f>
        <v>1.8096419999999998E-2</v>
      </c>
      <c r="AH319" s="80">
        <f t="shared" ref="AH319:AH340" si="185">AM319+AR319</f>
        <v>2.6089270000000001E-2</v>
      </c>
      <c r="AI319" s="80">
        <f t="shared" ref="AI319:AI340" si="186">AN319+AS319</f>
        <v>0</v>
      </c>
      <c r="AJ319" s="80">
        <f t="shared" si="162"/>
        <v>0</v>
      </c>
      <c r="AK319" s="80">
        <v>0</v>
      </c>
      <c r="AL319" s="80">
        <v>0</v>
      </c>
      <c r="AM319" s="80">
        <v>0</v>
      </c>
      <c r="AN319" s="80">
        <v>0</v>
      </c>
      <c r="AO319" s="37">
        <f t="shared" si="181"/>
        <v>4.418569E-2</v>
      </c>
      <c r="AP319" s="37">
        <v>0</v>
      </c>
      <c r="AQ319" s="37">
        <f>0.021715704/1.2</f>
        <v>1.8096419999999998E-2</v>
      </c>
      <c r="AR319" s="37">
        <f>0.031307124/1.2</f>
        <v>2.6089270000000001E-2</v>
      </c>
      <c r="AS319" s="37">
        <v>0</v>
      </c>
      <c r="AT319" s="37" t="s">
        <v>97</v>
      </c>
      <c r="AU319" s="37" t="s">
        <v>97</v>
      </c>
      <c r="AV319" s="37" t="s">
        <v>97</v>
      </c>
      <c r="AW319" s="37" t="s">
        <v>97</v>
      </c>
      <c r="AX319" s="37" t="s">
        <v>97</v>
      </c>
      <c r="AY319" s="37" t="s">
        <v>97</v>
      </c>
      <c r="AZ319" s="37" t="s">
        <v>97</v>
      </c>
      <c r="BA319" s="37" t="s">
        <v>97</v>
      </c>
      <c r="BB319" s="37" t="s">
        <v>97</v>
      </c>
      <c r="BC319" s="37" t="s">
        <v>97</v>
      </c>
    </row>
    <row r="320" spans="1:55" ht="42.75" customHeight="1" x14ac:dyDescent="0.25">
      <c r="A320" s="99" t="s">
        <v>67</v>
      </c>
      <c r="B320" s="26" t="s">
        <v>621</v>
      </c>
      <c r="C320" s="95" t="s">
        <v>371</v>
      </c>
      <c r="D320" s="79">
        <v>0</v>
      </c>
      <c r="E320" s="80">
        <f t="shared" si="167"/>
        <v>0.1693326</v>
      </c>
      <c r="F320" s="80">
        <f t="shared" si="168"/>
        <v>0</v>
      </c>
      <c r="G320" s="80">
        <f t="shared" si="169"/>
        <v>7.5398315999999993E-2</v>
      </c>
      <c r="H320" s="80">
        <f t="shared" si="170"/>
        <v>9.3934284000000007E-2</v>
      </c>
      <c r="I320" s="80">
        <f t="shared" si="171"/>
        <v>0</v>
      </c>
      <c r="J320" s="80">
        <f t="shared" si="182"/>
        <v>0</v>
      </c>
      <c r="K320" s="80">
        <v>0</v>
      </c>
      <c r="L320" s="80">
        <v>0</v>
      </c>
      <c r="M320" s="80">
        <v>0</v>
      </c>
      <c r="N320" s="80">
        <v>0</v>
      </c>
      <c r="O320" s="80">
        <f t="shared" si="180"/>
        <v>0.1693326</v>
      </c>
      <c r="P320" s="80">
        <v>0</v>
      </c>
      <c r="Q320" s="80">
        <v>7.5398315999999993E-2</v>
      </c>
      <c r="R320" s="80">
        <v>9.3934284000000007E-2</v>
      </c>
      <c r="S320" s="80">
        <v>0</v>
      </c>
      <c r="T320" s="37" t="s">
        <v>97</v>
      </c>
      <c r="U320" s="37" t="s">
        <v>97</v>
      </c>
      <c r="V320" s="37" t="s">
        <v>97</v>
      </c>
      <c r="W320" s="37" t="s">
        <v>97</v>
      </c>
      <c r="X320" s="37" t="s">
        <v>97</v>
      </c>
      <c r="Y320" s="37" t="s">
        <v>97</v>
      </c>
      <c r="Z320" s="37" t="s">
        <v>97</v>
      </c>
      <c r="AA320" s="37" t="s">
        <v>97</v>
      </c>
      <c r="AB320" s="37" t="s">
        <v>97</v>
      </c>
      <c r="AC320" s="37" t="s">
        <v>97</v>
      </c>
      <c r="AD320" s="80">
        <v>0</v>
      </c>
      <c r="AE320" s="80">
        <f t="shared" si="173"/>
        <v>0.14111050000000003</v>
      </c>
      <c r="AF320" s="80">
        <f t="shared" si="183"/>
        <v>0</v>
      </c>
      <c r="AG320" s="80">
        <f t="shared" si="184"/>
        <v>6.2831930000000008E-2</v>
      </c>
      <c r="AH320" s="80">
        <f t="shared" si="185"/>
        <v>7.8278570000000006E-2</v>
      </c>
      <c r="AI320" s="80">
        <f t="shared" si="186"/>
        <v>0</v>
      </c>
      <c r="AJ320" s="80">
        <f t="shared" si="162"/>
        <v>0</v>
      </c>
      <c r="AK320" s="80">
        <v>0</v>
      </c>
      <c r="AL320" s="80">
        <v>0</v>
      </c>
      <c r="AM320" s="80">
        <v>0</v>
      </c>
      <c r="AN320" s="80">
        <v>0</v>
      </c>
      <c r="AO320" s="37">
        <f t="shared" si="181"/>
        <v>0.14111050000000003</v>
      </c>
      <c r="AP320" s="37">
        <v>0</v>
      </c>
      <c r="AQ320" s="37">
        <f>0.075398316/1.2</f>
        <v>6.2831930000000008E-2</v>
      </c>
      <c r="AR320" s="37">
        <f>0.093934284/1.2</f>
        <v>7.8278570000000006E-2</v>
      </c>
      <c r="AS320" s="37">
        <v>0</v>
      </c>
      <c r="AT320" s="37" t="s">
        <v>97</v>
      </c>
      <c r="AU320" s="37" t="s">
        <v>97</v>
      </c>
      <c r="AV320" s="37" t="s">
        <v>97</v>
      </c>
      <c r="AW320" s="37" t="s">
        <v>97</v>
      </c>
      <c r="AX320" s="37" t="s">
        <v>97</v>
      </c>
      <c r="AY320" s="37" t="s">
        <v>97</v>
      </c>
      <c r="AZ320" s="37" t="s">
        <v>97</v>
      </c>
      <c r="BA320" s="37" t="s">
        <v>97</v>
      </c>
      <c r="BB320" s="37" t="s">
        <v>97</v>
      </c>
      <c r="BC320" s="37" t="s">
        <v>97</v>
      </c>
    </row>
    <row r="321" spans="1:55" ht="36.75" customHeight="1" x14ac:dyDescent="0.25">
      <c r="A321" s="97" t="s">
        <v>67</v>
      </c>
      <c r="B321" s="26" t="s">
        <v>622</v>
      </c>
      <c r="C321" s="95" t="s">
        <v>395</v>
      </c>
      <c r="D321" s="79">
        <v>0</v>
      </c>
      <c r="E321" s="80">
        <f t="shared" si="167"/>
        <v>6.4918751999999996E-2</v>
      </c>
      <c r="F321" s="80">
        <f t="shared" si="168"/>
        <v>0</v>
      </c>
      <c r="G321" s="80">
        <f t="shared" si="169"/>
        <v>3.747234E-2</v>
      </c>
      <c r="H321" s="80">
        <f t="shared" si="170"/>
        <v>2.7446411999999996E-2</v>
      </c>
      <c r="I321" s="80">
        <f t="shared" si="171"/>
        <v>0</v>
      </c>
      <c r="J321" s="80">
        <f t="shared" si="182"/>
        <v>0</v>
      </c>
      <c r="K321" s="80">
        <v>0</v>
      </c>
      <c r="L321" s="80">
        <v>0</v>
      </c>
      <c r="M321" s="80">
        <v>0</v>
      </c>
      <c r="N321" s="80">
        <v>0</v>
      </c>
      <c r="O321" s="80">
        <f t="shared" si="180"/>
        <v>6.4918751999999996E-2</v>
      </c>
      <c r="P321" s="80">
        <v>0</v>
      </c>
      <c r="Q321" s="80">
        <v>3.747234E-2</v>
      </c>
      <c r="R321" s="80">
        <v>2.7446411999999996E-2</v>
      </c>
      <c r="S321" s="80">
        <v>0</v>
      </c>
      <c r="T321" s="37" t="s">
        <v>97</v>
      </c>
      <c r="U321" s="37" t="s">
        <v>97</v>
      </c>
      <c r="V321" s="37" t="s">
        <v>97</v>
      </c>
      <c r="W321" s="37" t="s">
        <v>97</v>
      </c>
      <c r="X321" s="37" t="s">
        <v>97</v>
      </c>
      <c r="Y321" s="37" t="s">
        <v>97</v>
      </c>
      <c r="Z321" s="37" t="s">
        <v>97</v>
      </c>
      <c r="AA321" s="37" t="s">
        <v>97</v>
      </c>
      <c r="AB321" s="37" t="s">
        <v>97</v>
      </c>
      <c r="AC321" s="37" t="s">
        <v>97</v>
      </c>
      <c r="AD321" s="80">
        <v>0</v>
      </c>
      <c r="AE321" s="80">
        <f t="shared" si="173"/>
        <v>9.22761E-2</v>
      </c>
      <c r="AF321" s="80">
        <f t="shared" si="183"/>
        <v>1.8411359999999998E-2</v>
      </c>
      <c r="AG321" s="80">
        <f t="shared" si="184"/>
        <v>5.0992730000000007E-2</v>
      </c>
      <c r="AH321" s="80">
        <f t="shared" si="185"/>
        <v>2.2872010000000002E-2</v>
      </c>
      <c r="AI321" s="80">
        <f t="shared" si="186"/>
        <v>0</v>
      </c>
      <c r="AJ321" s="80">
        <f t="shared" si="162"/>
        <v>0</v>
      </c>
      <c r="AK321" s="80">
        <v>0</v>
      </c>
      <c r="AL321" s="80">
        <v>0</v>
      </c>
      <c r="AM321" s="80">
        <v>0</v>
      </c>
      <c r="AN321" s="80">
        <v>0</v>
      </c>
      <c r="AO321" s="37">
        <f t="shared" si="181"/>
        <v>9.22761E-2</v>
      </c>
      <c r="AP321" s="37">
        <f>0.022093632/1.2</f>
        <v>1.8411359999999998E-2</v>
      </c>
      <c r="AQ321" s="37">
        <f>0.061191276/1.2</f>
        <v>5.0992730000000007E-2</v>
      </c>
      <c r="AR321" s="37">
        <f>0.027446412/1.2</f>
        <v>2.2872010000000002E-2</v>
      </c>
      <c r="AS321" s="37">
        <v>0</v>
      </c>
      <c r="AT321" s="37" t="s">
        <v>97</v>
      </c>
      <c r="AU321" s="37" t="s">
        <v>97</v>
      </c>
      <c r="AV321" s="37" t="s">
        <v>97</v>
      </c>
      <c r="AW321" s="37" t="s">
        <v>97</v>
      </c>
      <c r="AX321" s="37" t="s">
        <v>97</v>
      </c>
      <c r="AY321" s="37" t="s">
        <v>97</v>
      </c>
      <c r="AZ321" s="37" t="s">
        <v>97</v>
      </c>
      <c r="BA321" s="37" t="s">
        <v>97</v>
      </c>
      <c r="BB321" s="37" t="s">
        <v>97</v>
      </c>
      <c r="BC321" s="37" t="s">
        <v>97</v>
      </c>
    </row>
    <row r="322" spans="1:55" ht="36.75" customHeight="1" x14ac:dyDescent="0.25">
      <c r="A322" s="97" t="s">
        <v>67</v>
      </c>
      <c r="B322" s="26" t="s">
        <v>623</v>
      </c>
      <c r="C322" s="95" t="s">
        <v>397</v>
      </c>
      <c r="D322" s="79">
        <v>0</v>
      </c>
      <c r="E322" s="80">
        <f t="shared" si="167"/>
        <v>0.108826692</v>
      </c>
      <c r="F322" s="80">
        <f t="shared" si="168"/>
        <v>0</v>
      </c>
      <c r="G322" s="80">
        <f t="shared" si="169"/>
        <v>3.7141512000000002E-2</v>
      </c>
      <c r="H322" s="80">
        <f t="shared" si="170"/>
        <v>7.1685180000000001E-2</v>
      </c>
      <c r="I322" s="80">
        <f t="shared" si="171"/>
        <v>0</v>
      </c>
      <c r="J322" s="80">
        <f t="shared" si="182"/>
        <v>0</v>
      </c>
      <c r="K322" s="80">
        <v>0</v>
      </c>
      <c r="L322" s="80">
        <v>0</v>
      </c>
      <c r="M322" s="80">
        <v>0</v>
      </c>
      <c r="N322" s="80">
        <v>0</v>
      </c>
      <c r="O322" s="80">
        <f t="shared" si="180"/>
        <v>0.108826692</v>
      </c>
      <c r="P322" s="80">
        <v>0</v>
      </c>
      <c r="Q322" s="80">
        <v>3.7141512000000002E-2</v>
      </c>
      <c r="R322" s="80">
        <v>7.1685180000000001E-2</v>
      </c>
      <c r="S322" s="80">
        <v>0</v>
      </c>
      <c r="T322" s="37" t="s">
        <v>97</v>
      </c>
      <c r="U322" s="37" t="s">
        <v>97</v>
      </c>
      <c r="V322" s="37" t="s">
        <v>97</v>
      </c>
      <c r="W322" s="37" t="s">
        <v>97</v>
      </c>
      <c r="X322" s="37" t="s">
        <v>97</v>
      </c>
      <c r="Y322" s="37" t="s">
        <v>97</v>
      </c>
      <c r="Z322" s="37" t="s">
        <v>97</v>
      </c>
      <c r="AA322" s="37" t="s">
        <v>97</v>
      </c>
      <c r="AB322" s="37" t="s">
        <v>97</v>
      </c>
      <c r="AC322" s="37" t="s">
        <v>97</v>
      </c>
      <c r="AD322" s="80">
        <v>0</v>
      </c>
      <c r="AE322" s="80">
        <f t="shared" si="173"/>
        <v>9.0688910000000011E-2</v>
      </c>
      <c r="AF322" s="80">
        <f t="shared" si="183"/>
        <v>0</v>
      </c>
      <c r="AG322" s="80">
        <f t="shared" si="184"/>
        <v>3.0951260000000001E-2</v>
      </c>
      <c r="AH322" s="80">
        <f t="shared" si="185"/>
        <v>5.9737650000000003E-2</v>
      </c>
      <c r="AI322" s="80">
        <f t="shared" si="186"/>
        <v>0</v>
      </c>
      <c r="AJ322" s="80">
        <f t="shared" si="162"/>
        <v>0</v>
      </c>
      <c r="AK322" s="80">
        <v>0</v>
      </c>
      <c r="AL322" s="80">
        <v>0</v>
      </c>
      <c r="AM322" s="80">
        <v>0</v>
      </c>
      <c r="AN322" s="80">
        <v>0</v>
      </c>
      <c r="AO322" s="37">
        <f t="shared" si="181"/>
        <v>9.0688910000000011E-2</v>
      </c>
      <c r="AP322" s="37">
        <v>0</v>
      </c>
      <c r="AQ322" s="37">
        <f>0.037141512/1.2</f>
        <v>3.0951260000000001E-2</v>
      </c>
      <c r="AR322" s="37">
        <f>0.07168518/1.2</f>
        <v>5.9737650000000003E-2</v>
      </c>
      <c r="AS322" s="37">
        <v>0</v>
      </c>
      <c r="AT322" s="37" t="s">
        <v>97</v>
      </c>
      <c r="AU322" s="37" t="s">
        <v>97</v>
      </c>
      <c r="AV322" s="37" t="s">
        <v>97</v>
      </c>
      <c r="AW322" s="37" t="s">
        <v>97</v>
      </c>
      <c r="AX322" s="37" t="s">
        <v>97</v>
      </c>
      <c r="AY322" s="37" t="s">
        <v>97</v>
      </c>
      <c r="AZ322" s="37" t="s">
        <v>97</v>
      </c>
      <c r="BA322" s="37" t="s">
        <v>97</v>
      </c>
      <c r="BB322" s="37" t="s">
        <v>97</v>
      </c>
      <c r="BC322" s="37" t="s">
        <v>97</v>
      </c>
    </row>
    <row r="323" spans="1:55" ht="36.75" customHeight="1" x14ac:dyDescent="0.25">
      <c r="A323" s="97" t="s">
        <v>67</v>
      </c>
      <c r="B323" s="26" t="s">
        <v>624</v>
      </c>
      <c r="C323" s="95" t="s">
        <v>518</v>
      </c>
      <c r="D323" s="79">
        <v>0</v>
      </c>
      <c r="E323" s="80">
        <f t="shared" si="167"/>
        <v>9.1762884000000003E-2</v>
      </c>
      <c r="F323" s="80">
        <f t="shared" si="168"/>
        <v>0</v>
      </c>
      <c r="G323" s="80">
        <f t="shared" si="169"/>
        <v>7.2489492000000003E-2</v>
      </c>
      <c r="H323" s="80">
        <f t="shared" si="170"/>
        <v>1.9273392E-2</v>
      </c>
      <c r="I323" s="80">
        <f t="shared" si="171"/>
        <v>0</v>
      </c>
      <c r="J323" s="80">
        <f t="shared" si="182"/>
        <v>0</v>
      </c>
      <c r="K323" s="80">
        <v>0</v>
      </c>
      <c r="L323" s="80">
        <v>0</v>
      </c>
      <c r="M323" s="80">
        <v>0</v>
      </c>
      <c r="N323" s="80">
        <v>0</v>
      </c>
      <c r="O323" s="80">
        <f t="shared" si="180"/>
        <v>9.1762884000000003E-2</v>
      </c>
      <c r="P323" s="80">
        <v>0</v>
      </c>
      <c r="Q323" s="80">
        <v>7.2489492000000003E-2</v>
      </c>
      <c r="R323" s="80">
        <v>1.9273392E-2</v>
      </c>
      <c r="S323" s="80">
        <v>0</v>
      </c>
      <c r="T323" s="37" t="s">
        <v>97</v>
      </c>
      <c r="U323" s="37" t="s">
        <v>97</v>
      </c>
      <c r="V323" s="37" t="s">
        <v>97</v>
      </c>
      <c r="W323" s="37" t="s">
        <v>97</v>
      </c>
      <c r="X323" s="37" t="s">
        <v>97</v>
      </c>
      <c r="Y323" s="37" t="s">
        <v>97</v>
      </c>
      <c r="Z323" s="37" t="s">
        <v>97</v>
      </c>
      <c r="AA323" s="37" t="s">
        <v>97</v>
      </c>
      <c r="AB323" s="37" t="s">
        <v>97</v>
      </c>
      <c r="AC323" s="37" t="s">
        <v>97</v>
      </c>
      <c r="AD323" s="80">
        <v>0</v>
      </c>
      <c r="AE323" s="80">
        <f t="shared" si="173"/>
        <v>7.646907E-2</v>
      </c>
      <c r="AF323" s="80">
        <f t="shared" si="183"/>
        <v>0</v>
      </c>
      <c r="AG323" s="80">
        <f t="shared" si="184"/>
        <v>6.0407910000000002E-2</v>
      </c>
      <c r="AH323" s="80">
        <f t="shared" si="185"/>
        <v>1.6061160000000001E-2</v>
      </c>
      <c r="AI323" s="80">
        <f t="shared" si="186"/>
        <v>0</v>
      </c>
      <c r="AJ323" s="80">
        <f t="shared" si="162"/>
        <v>0</v>
      </c>
      <c r="AK323" s="80">
        <v>0</v>
      </c>
      <c r="AL323" s="80">
        <v>0</v>
      </c>
      <c r="AM323" s="80">
        <v>0</v>
      </c>
      <c r="AN323" s="80">
        <v>0</v>
      </c>
      <c r="AO323" s="37">
        <f t="shared" si="181"/>
        <v>7.646907E-2</v>
      </c>
      <c r="AP323" s="37">
        <v>0</v>
      </c>
      <c r="AQ323" s="37">
        <f>0.072489492/1.2</f>
        <v>6.0407910000000002E-2</v>
      </c>
      <c r="AR323" s="37">
        <f>0.019273392/1.2</f>
        <v>1.6061160000000001E-2</v>
      </c>
      <c r="AS323" s="37">
        <v>0</v>
      </c>
      <c r="AT323" s="37" t="s">
        <v>97</v>
      </c>
      <c r="AU323" s="37" t="s">
        <v>97</v>
      </c>
      <c r="AV323" s="37" t="s">
        <v>97</v>
      </c>
      <c r="AW323" s="37" t="s">
        <v>97</v>
      </c>
      <c r="AX323" s="37" t="s">
        <v>97</v>
      </c>
      <c r="AY323" s="37" t="s">
        <v>97</v>
      </c>
      <c r="AZ323" s="37" t="s">
        <v>97</v>
      </c>
      <c r="BA323" s="37" t="s">
        <v>97</v>
      </c>
      <c r="BB323" s="37" t="s">
        <v>97</v>
      </c>
      <c r="BC323" s="37" t="s">
        <v>97</v>
      </c>
    </row>
    <row r="324" spans="1:55" ht="36.75" customHeight="1" x14ac:dyDescent="0.25">
      <c r="A324" s="97" t="s">
        <v>67</v>
      </c>
      <c r="B324" s="26" t="s">
        <v>625</v>
      </c>
      <c r="C324" s="95" t="s">
        <v>520</v>
      </c>
      <c r="D324" s="79">
        <v>0</v>
      </c>
      <c r="E324" s="80">
        <f t="shared" si="167"/>
        <v>0.332899632</v>
      </c>
      <c r="F324" s="80">
        <f t="shared" si="168"/>
        <v>0</v>
      </c>
      <c r="G324" s="80">
        <f t="shared" si="169"/>
        <v>0.26935439999999999</v>
      </c>
      <c r="H324" s="80">
        <f t="shared" si="170"/>
        <v>6.3545231999999993E-2</v>
      </c>
      <c r="I324" s="80">
        <f t="shared" si="171"/>
        <v>0</v>
      </c>
      <c r="J324" s="80">
        <f t="shared" si="182"/>
        <v>5.849399999999999E-2</v>
      </c>
      <c r="K324" s="80">
        <v>0</v>
      </c>
      <c r="L324" s="80">
        <f>48.745/1000*1.2</f>
        <v>5.849399999999999E-2</v>
      </c>
      <c r="M324" s="80">
        <v>0</v>
      </c>
      <c r="N324" s="80">
        <v>0</v>
      </c>
      <c r="O324" s="80">
        <f t="shared" si="180"/>
        <v>0.27440563200000001</v>
      </c>
      <c r="P324" s="80">
        <v>0</v>
      </c>
      <c r="Q324" s="80">
        <v>0.2108604</v>
      </c>
      <c r="R324" s="80">
        <v>6.3545231999999993E-2</v>
      </c>
      <c r="S324" s="80">
        <v>0</v>
      </c>
      <c r="T324" s="37" t="s">
        <v>97</v>
      </c>
      <c r="U324" s="37" t="s">
        <v>97</v>
      </c>
      <c r="V324" s="37" t="s">
        <v>97</v>
      </c>
      <c r="W324" s="37" t="s">
        <v>97</v>
      </c>
      <c r="X324" s="37" t="s">
        <v>97</v>
      </c>
      <c r="Y324" s="37" t="s">
        <v>97</v>
      </c>
      <c r="Z324" s="37" t="s">
        <v>97</v>
      </c>
      <c r="AA324" s="37" t="s">
        <v>97</v>
      </c>
      <c r="AB324" s="37" t="s">
        <v>97</v>
      </c>
      <c r="AC324" s="37" t="s">
        <v>97</v>
      </c>
      <c r="AD324" s="80">
        <v>0</v>
      </c>
      <c r="AE324" s="80">
        <f t="shared" si="173"/>
        <v>0.27741635999999997</v>
      </c>
      <c r="AF324" s="80">
        <f t="shared" si="183"/>
        <v>0</v>
      </c>
      <c r="AG324" s="80">
        <f t="shared" si="184"/>
        <v>0.22446199999999999</v>
      </c>
      <c r="AH324" s="80">
        <f t="shared" si="185"/>
        <v>5.2954359999999999E-2</v>
      </c>
      <c r="AI324" s="80">
        <f t="shared" si="186"/>
        <v>0</v>
      </c>
      <c r="AJ324" s="80">
        <f t="shared" si="162"/>
        <v>0</v>
      </c>
      <c r="AK324" s="80">
        <v>0</v>
      </c>
      <c r="AL324" s="80">
        <v>0</v>
      </c>
      <c r="AM324" s="80">
        <v>0</v>
      </c>
      <c r="AN324" s="80">
        <v>0</v>
      </c>
      <c r="AO324" s="37">
        <f t="shared" si="181"/>
        <v>0.27741635999999997</v>
      </c>
      <c r="AP324" s="37">
        <v>0</v>
      </c>
      <c r="AQ324" s="37">
        <f>0.2693544/1.2</f>
        <v>0.22446199999999999</v>
      </c>
      <c r="AR324" s="37">
        <f>0.063545232/1.2</f>
        <v>5.2954359999999999E-2</v>
      </c>
      <c r="AS324" s="37">
        <v>0</v>
      </c>
      <c r="AT324" s="37" t="s">
        <v>97</v>
      </c>
      <c r="AU324" s="37" t="s">
        <v>97</v>
      </c>
      <c r="AV324" s="37" t="s">
        <v>97</v>
      </c>
      <c r="AW324" s="37" t="s">
        <v>97</v>
      </c>
      <c r="AX324" s="37" t="s">
        <v>97</v>
      </c>
      <c r="AY324" s="37" t="s">
        <v>97</v>
      </c>
      <c r="AZ324" s="37" t="s">
        <v>97</v>
      </c>
      <c r="BA324" s="37" t="s">
        <v>97</v>
      </c>
      <c r="BB324" s="37" t="s">
        <v>97</v>
      </c>
      <c r="BC324" s="37" t="s">
        <v>97</v>
      </c>
    </row>
    <row r="325" spans="1:55" ht="36.75" customHeight="1" x14ac:dyDescent="0.25">
      <c r="A325" s="97" t="s">
        <v>67</v>
      </c>
      <c r="B325" s="26" t="s">
        <v>626</v>
      </c>
      <c r="C325" s="95" t="s">
        <v>522</v>
      </c>
      <c r="D325" s="79">
        <v>0</v>
      </c>
      <c r="E325" s="80">
        <f t="shared" si="167"/>
        <v>0.10906936799999997</v>
      </c>
      <c r="F325" s="80">
        <f t="shared" si="168"/>
        <v>0</v>
      </c>
      <c r="G325" s="80">
        <f t="shared" si="169"/>
        <v>0.10051439999999998</v>
      </c>
      <c r="H325" s="80">
        <f t="shared" si="170"/>
        <v>8.5549679999999996E-3</v>
      </c>
      <c r="I325" s="80">
        <f t="shared" si="171"/>
        <v>0</v>
      </c>
      <c r="J325" s="80">
        <f t="shared" si="182"/>
        <v>2.1833999999999999E-2</v>
      </c>
      <c r="K325" s="80">
        <v>0</v>
      </c>
      <c r="L325" s="80">
        <f>18.195/1000*1.2</f>
        <v>2.1833999999999999E-2</v>
      </c>
      <c r="M325" s="80">
        <v>0</v>
      </c>
      <c r="N325" s="80">
        <v>0</v>
      </c>
      <c r="O325" s="80">
        <f t="shared" si="180"/>
        <v>8.723536799999998E-2</v>
      </c>
      <c r="P325" s="80">
        <v>0</v>
      </c>
      <c r="Q325" s="80">
        <v>7.8680399999999984E-2</v>
      </c>
      <c r="R325" s="80">
        <v>8.5549679999999996E-3</v>
      </c>
      <c r="S325" s="80">
        <v>0</v>
      </c>
      <c r="T325" s="37" t="s">
        <v>97</v>
      </c>
      <c r="U325" s="37" t="s">
        <v>97</v>
      </c>
      <c r="V325" s="37" t="s">
        <v>97</v>
      </c>
      <c r="W325" s="37" t="s">
        <v>97</v>
      </c>
      <c r="X325" s="37" t="s">
        <v>97</v>
      </c>
      <c r="Y325" s="37" t="s">
        <v>97</v>
      </c>
      <c r="Z325" s="37" t="s">
        <v>97</v>
      </c>
      <c r="AA325" s="37" t="s">
        <v>97</v>
      </c>
      <c r="AB325" s="37" t="s">
        <v>97</v>
      </c>
      <c r="AC325" s="37" t="s">
        <v>97</v>
      </c>
      <c r="AD325" s="80">
        <v>0</v>
      </c>
      <c r="AE325" s="80">
        <f t="shared" si="173"/>
        <v>9.0891140000000009E-2</v>
      </c>
      <c r="AF325" s="80">
        <f t="shared" si="183"/>
        <v>0</v>
      </c>
      <c r="AG325" s="80">
        <f t="shared" si="184"/>
        <v>8.3762000000000003E-2</v>
      </c>
      <c r="AH325" s="80">
        <f t="shared" si="185"/>
        <v>7.12914E-3</v>
      </c>
      <c r="AI325" s="80">
        <f t="shared" si="186"/>
        <v>0</v>
      </c>
      <c r="AJ325" s="80">
        <f t="shared" si="162"/>
        <v>0</v>
      </c>
      <c r="AK325" s="80">
        <v>0</v>
      </c>
      <c r="AL325" s="80">
        <v>0</v>
      </c>
      <c r="AM325" s="80">
        <v>0</v>
      </c>
      <c r="AN325" s="80">
        <v>0</v>
      </c>
      <c r="AO325" s="37">
        <f t="shared" si="181"/>
        <v>9.0891140000000009E-2</v>
      </c>
      <c r="AP325" s="37">
        <v>0</v>
      </c>
      <c r="AQ325" s="37">
        <f>0.1005144/1.2</f>
        <v>8.3762000000000003E-2</v>
      </c>
      <c r="AR325" s="37">
        <f>0.008554968/1.2</f>
        <v>7.12914E-3</v>
      </c>
      <c r="AS325" s="37">
        <v>0</v>
      </c>
      <c r="AT325" s="37" t="s">
        <v>97</v>
      </c>
      <c r="AU325" s="37" t="s">
        <v>97</v>
      </c>
      <c r="AV325" s="37" t="s">
        <v>97</v>
      </c>
      <c r="AW325" s="37" t="s">
        <v>97</v>
      </c>
      <c r="AX325" s="37" t="s">
        <v>97</v>
      </c>
      <c r="AY325" s="37" t="s">
        <v>97</v>
      </c>
      <c r="AZ325" s="37" t="s">
        <v>97</v>
      </c>
      <c r="BA325" s="37" t="s">
        <v>97</v>
      </c>
      <c r="BB325" s="37" t="s">
        <v>97</v>
      </c>
      <c r="BC325" s="37" t="s">
        <v>97</v>
      </c>
    </row>
    <row r="326" spans="1:55" ht="36.75" customHeight="1" x14ac:dyDescent="0.25">
      <c r="A326" s="97" t="s">
        <v>67</v>
      </c>
      <c r="B326" s="26" t="s">
        <v>627</v>
      </c>
      <c r="C326" s="95" t="s">
        <v>524</v>
      </c>
      <c r="D326" s="79">
        <v>0</v>
      </c>
      <c r="E326" s="80">
        <f t="shared" si="167"/>
        <v>0.18424992000000001</v>
      </c>
      <c r="F326" s="80">
        <f t="shared" si="168"/>
        <v>0</v>
      </c>
      <c r="G326" s="80">
        <f t="shared" si="169"/>
        <v>0.12973079999999998</v>
      </c>
      <c r="H326" s="80">
        <f t="shared" si="170"/>
        <v>5.4519120000000004E-2</v>
      </c>
      <c r="I326" s="80">
        <f t="shared" si="171"/>
        <v>0</v>
      </c>
      <c r="J326" s="80">
        <f t="shared" si="182"/>
        <v>2.81724E-2</v>
      </c>
      <c r="K326" s="80">
        <v>0</v>
      </c>
      <c r="L326" s="80">
        <f>23.477/1000*1.2</f>
        <v>2.81724E-2</v>
      </c>
      <c r="M326" s="80">
        <v>0</v>
      </c>
      <c r="N326" s="80">
        <v>0</v>
      </c>
      <c r="O326" s="80">
        <f t="shared" si="180"/>
        <v>0.15607752</v>
      </c>
      <c r="P326" s="80">
        <v>0</v>
      </c>
      <c r="Q326" s="80">
        <v>0.10155839999999999</v>
      </c>
      <c r="R326" s="80">
        <v>5.4519120000000004E-2</v>
      </c>
      <c r="S326" s="80">
        <v>0</v>
      </c>
      <c r="T326" s="37" t="s">
        <v>97</v>
      </c>
      <c r="U326" s="37" t="s">
        <v>97</v>
      </c>
      <c r="V326" s="37" t="s">
        <v>97</v>
      </c>
      <c r="W326" s="37" t="s">
        <v>97</v>
      </c>
      <c r="X326" s="37" t="s">
        <v>97</v>
      </c>
      <c r="Y326" s="37" t="s">
        <v>97</v>
      </c>
      <c r="Z326" s="37" t="s">
        <v>97</v>
      </c>
      <c r="AA326" s="37" t="s">
        <v>97</v>
      </c>
      <c r="AB326" s="37" t="s">
        <v>97</v>
      </c>
      <c r="AC326" s="37" t="s">
        <v>97</v>
      </c>
      <c r="AD326" s="80">
        <v>0</v>
      </c>
      <c r="AE326" s="80">
        <f t="shared" si="173"/>
        <v>0.1535416</v>
      </c>
      <c r="AF326" s="80">
        <f t="shared" si="183"/>
        <v>0</v>
      </c>
      <c r="AG326" s="80">
        <f t="shared" si="184"/>
        <v>0.10810900000000001</v>
      </c>
      <c r="AH326" s="80">
        <f t="shared" si="185"/>
        <v>4.5432599999999997E-2</v>
      </c>
      <c r="AI326" s="80">
        <f t="shared" si="186"/>
        <v>0</v>
      </c>
      <c r="AJ326" s="80">
        <f t="shared" si="162"/>
        <v>0</v>
      </c>
      <c r="AK326" s="80">
        <v>0</v>
      </c>
      <c r="AL326" s="80">
        <v>0</v>
      </c>
      <c r="AM326" s="80">
        <v>0</v>
      </c>
      <c r="AN326" s="80">
        <v>0</v>
      </c>
      <c r="AO326" s="37">
        <f t="shared" si="181"/>
        <v>0.1535416</v>
      </c>
      <c r="AP326" s="37">
        <v>0</v>
      </c>
      <c r="AQ326" s="37">
        <f>0.1297308/1.2</f>
        <v>0.10810900000000001</v>
      </c>
      <c r="AR326" s="37">
        <f>0.05451912/1.2</f>
        <v>4.5432599999999997E-2</v>
      </c>
      <c r="AS326" s="37">
        <v>0</v>
      </c>
      <c r="AT326" s="37" t="s">
        <v>97</v>
      </c>
      <c r="AU326" s="37" t="s">
        <v>97</v>
      </c>
      <c r="AV326" s="37" t="s">
        <v>97</v>
      </c>
      <c r="AW326" s="37" t="s">
        <v>97</v>
      </c>
      <c r="AX326" s="37" t="s">
        <v>97</v>
      </c>
      <c r="AY326" s="37" t="s">
        <v>97</v>
      </c>
      <c r="AZ326" s="37" t="s">
        <v>97</v>
      </c>
      <c r="BA326" s="37" t="s">
        <v>97</v>
      </c>
      <c r="BB326" s="37" t="s">
        <v>97</v>
      </c>
      <c r="BC326" s="37" t="s">
        <v>97</v>
      </c>
    </row>
    <row r="327" spans="1:55" ht="36.75" customHeight="1" x14ac:dyDescent="0.25">
      <c r="A327" s="97" t="s">
        <v>67</v>
      </c>
      <c r="B327" s="26" t="s">
        <v>628</v>
      </c>
      <c r="C327" s="95" t="s">
        <v>629</v>
      </c>
      <c r="D327" s="79">
        <v>0</v>
      </c>
      <c r="E327" s="80">
        <f t="shared" si="167"/>
        <v>0.18424992000000001</v>
      </c>
      <c r="F327" s="80">
        <f t="shared" si="168"/>
        <v>0</v>
      </c>
      <c r="G327" s="80">
        <f t="shared" si="169"/>
        <v>0.12973079999999998</v>
      </c>
      <c r="H327" s="80">
        <f t="shared" si="170"/>
        <v>5.4519120000000004E-2</v>
      </c>
      <c r="I327" s="80">
        <f t="shared" si="171"/>
        <v>0</v>
      </c>
      <c r="J327" s="80">
        <f t="shared" si="182"/>
        <v>2.81724E-2</v>
      </c>
      <c r="K327" s="80">
        <v>0</v>
      </c>
      <c r="L327" s="80">
        <f>23.477/1000*1.2</f>
        <v>2.81724E-2</v>
      </c>
      <c r="M327" s="80">
        <v>0</v>
      </c>
      <c r="N327" s="80">
        <v>0</v>
      </c>
      <c r="O327" s="80">
        <f t="shared" si="180"/>
        <v>0.15607752</v>
      </c>
      <c r="P327" s="80">
        <v>0</v>
      </c>
      <c r="Q327" s="80">
        <v>0.10155839999999999</v>
      </c>
      <c r="R327" s="80">
        <v>5.4519120000000004E-2</v>
      </c>
      <c r="S327" s="80">
        <v>0</v>
      </c>
      <c r="T327" s="37" t="s">
        <v>97</v>
      </c>
      <c r="U327" s="37" t="s">
        <v>97</v>
      </c>
      <c r="V327" s="37" t="s">
        <v>97</v>
      </c>
      <c r="W327" s="37" t="s">
        <v>97</v>
      </c>
      <c r="X327" s="37" t="s">
        <v>97</v>
      </c>
      <c r="Y327" s="37" t="s">
        <v>97</v>
      </c>
      <c r="Z327" s="37" t="s">
        <v>97</v>
      </c>
      <c r="AA327" s="37" t="s">
        <v>97</v>
      </c>
      <c r="AB327" s="37" t="s">
        <v>97</v>
      </c>
      <c r="AC327" s="37" t="s">
        <v>97</v>
      </c>
      <c r="AD327" s="80">
        <v>0</v>
      </c>
      <c r="AE327" s="80">
        <f t="shared" si="173"/>
        <v>0.1535416</v>
      </c>
      <c r="AF327" s="80">
        <f t="shared" si="183"/>
        <v>0</v>
      </c>
      <c r="AG327" s="80">
        <f t="shared" si="184"/>
        <v>0.10810900000000001</v>
      </c>
      <c r="AH327" s="80">
        <f t="shared" si="185"/>
        <v>4.5432599999999997E-2</v>
      </c>
      <c r="AI327" s="80">
        <f t="shared" si="186"/>
        <v>0</v>
      </c>
      <c r="AJ327" s="80">
        <f t="shared" si="162"/>
        <v>0</v>
      </c>
      <c r="AK327" s="80">
        <v>0</v>
      </c>
      <c r="AL327" s="80">
        <v>0</v>
      </c>
      <c r="AM327" s="80">
        <v>0</v>
      </c>
      <c r="AN327" s="80">
        <v>0</v>
      </c>
      <c r="AO327" s="37">
        <f t="shared" si="181"/>
        <v>0.1535416</v>
      </c>
      <c r="AP327" s="37">
        <v>0</v>
      </c>
      <c r="AQ327" s="37">
        <f>0.1297308/1.2</f>
        <v>0.10810900000000001</v>
      </c>
      <c r="AR327" s="37">
        <f>0.05451912/1.2</f>
        <v>4.5432599999999997E-2</v>
      </c>
      <c r="AS327" s="37">
        <v>0</v>
      </c>
      <c r="AT327" s="37" t="s">
        <v>97</v>
      </c>
      <c r="AU327" s="37" t="s">
        <v>97</v>
      </c>
      <c r="AV327" s="37" t="s">
        <v>97</v>
      </c>
      <c r="AW327" s="37" t="s">
        <v>97</v>
      </c>
      <c r="AX327" s="37" t="s">
        <v>97</v>
      </c>
      <c r="AY327" s="37" t="s">
        <v>97</v>
      </c>
      <c r="AZ327" s="37" t="s">
        <v>97</v>
      </c>
      <c r="BA327" s="37" t="s">
        <v>97</v>
      </c>
      <c r="BB327" s="37" t="s">
        <v>97</v>
      </c>
      <c r="BC327" s="37" t="s">
        <v>97</v>
      </c>
    </row>
    <row r="328" spans="1:55" ht="36.75" customHeight="1" x14ac:dyDescent="0.25">
      <c r="A328" s="97" t="s">
        <v>67</v>
      </c>
      <c r="B328" s="26" t="s">
        <v>630</v>
      </c>
      <c r="C328" s="95" t="s">
        <v>631</v>
      </c>
      <c r="D328" s="79">
        <v>0</v>
      </c>
      <c r="E328" s="80">
        <f t="shared" si="167"/>
        <v>0.14074355999999999</v>
      </c>
      <c r="F328" s="80">
        <f t="shared" si="168"/>
        <v>0</v>
      </c>
      <c r="G328" s="80">
        <f t="shared" si="169"/>
        <v>0.11348399999999999</v>
      </c>
      <c r="H328" s="80">
        <f t="shared" si="170"/>
        <v>2.7259560000000002E-2</v>
      </c>
      <c r="I328" s="80">
        <f t="shared" si="171"/>
        <v>0</v>
      </c>
      <c r="J328" s="80">
        <f t="shared" si="182"/>
        <v>2.4651599999999999E-2</v>
      </c>
      <c r="K328" s="80">
        <v>0</v>
      </c>
      <c r="L328" s="80">
        <f>20.543/1000*1.2</f>
        <v>2.4651599999999999E-2</v>
      </c>
      <c r="M328" s="80">
        <v>0</v>
      </c>
      <c r="N328" s="80">
        <v>0</v>
      </c>
      <c r="O328" s="80">
        <f t="shared" si="180"/>
        <v>0.11609195999999999</v>
      </c>
      <c r="P328" s="80">
        <v>0</v>
      </c>
      <c r="Q328" s="80">
        <v>8.8832399999999992E-2</v>
      </c>
      <c r="R328" s="80">
        <v>2.7259560000000002E-2</v>
      </c>
      <c r="S328" s="80">
        <v>0</v>
      </c>
      <c r="T328" s="37" t="s">
        <v>97</v>
      </c>
      <c r="U328" s="37" t="s">
        <v>97</v>
      </c>
      <c r="V328" s="37" t="s">
        <v>97</v>
      </c>
      <c r="W328" s="37" t="s">
        <v>97</v>
      </c>
      <c r="X328" s="37" t="s">
        <v>97</v>
      </c>
      <c r="Y328" s="37" t="s">
        <v>97</v>
      </c>
      <c r="Z328" s="37" t="s">
        <v>97</v>
      </c>
      <c r="AA328" s="37" t="s">
        <v>97</v>
      </c>
      <c r="AB328" s="37" t="s">
        <v>97</v>
      </c>
      <c r="AC328" s="37" t="s">
        <v>97</v>
      </c>
      <c r="AD328" s="80">
        <v>0</v>
      </c>
      <c r="AE328" s="80">
        <f t="shared" si="173"/>
        <v>0.1172863</v>
      </c>
      <c r="AF328" s="80">
        <f t="shared" si="183"/>
        <v>0</v>
      </c>
      <c r="AG328" s="80">
        <f t="shared" si="184"/>
        <v>9.4570000000000001E-2</v>
      </c>
      <c r="AH328" s="80">
        <f t="shared" si="185"/>
        <v>2.2716299999999998E-2</v>
      </c>
      <c r="AI328" s="80">
        <f t="shared" si="186"/>
        <v>0</v>
      </c>
      <c r="AJ328" s="80">
        <f t="shared" si="162"/>
        <v>0</v>
      </c>
      <c r="AK328" s="80">
        <v>0</v>
      </c>
      <c r="AL328" s="80">
        <v>0</v>
      </c>
      <c r="AM328" s="80">
        <v>0</v>
      </c>
      <c r="AN328" s="80">
        <v>0</v>
      </c>
      <c r="AO328" s="37">
        <f t="shared" si="181"/>
        <v>0.1172863</v>
      </c>
      <c r="AP328" s="37">
        <v>0</v>
      </c>
      <c r="AQ328" s="37">
        <f>0.113484/1.2</f>
        <v>9.4570000000000001E-2</v>
      </c>
      <c r="AR328" s="37">
        <f>0.02725956/1.2</f>
        <v>2.2716299999999998E-2</v>
      </c>
      <c r="AS328" s="37">
        <v>0</v>
      </c>
      <c r="AT328" s="37" t="s">
        <v>97</v>
      </c>
      <c r="AU328" s="37" t="s">
        <v>97</v>
      </c>
      <c r="AV328" s="37" t="s">
        <v>97</v>
      </c>
      <c r="AW328" s="37" t="s">
        <v>97</v>
      </c>
      <c r="AX328" s="37" t="s">
        <v>97</v>
      </c>
      <c r="AY328" s="37" t="s">
        <v>97</v>
      </c>
      <c r="AZ328" s="37" t="s">
        <v>97</v>
      </c>
      <c r="BA328" s="37" t="s">
        <v>97</v>
      </c>
      <c r="BB328" s="37" t="s">
        <v>97</v>
      </c>
      <c r="BC328" s="37" t="s">
        <v>97</v>
      </c>
    </row>
    <row r="329" spans="1:55" ht="36.75" customHeight="1" x14ac:dyDescent="0.25">
      <c r="A329" s="97" t="s">
        <v>67</v>
      </c>
      <c r="B329" s="26" t="s">
        <v>632</v>
      </c>
      <c r="C329" s="95" t="s">
        <v>633</v>
      </c>
      <c r="D329" s="79">
        <v>0</v>
      </c>
      <c r="E329" s="80">
        <f t="shared" si="167"/>
        <v>0.17324743200000001</v>
      </c>
      <c r="F329" s="80">
        <f t="shared" si="168"/>
        <v>0</v>
      </c>
      <c r="G329" s="80">
        <f t="shared" si="169"/>
        <v>0.118728312</v>
      </c>
      <c r="H329" s="80">
        <f t="shared" si="170"/>
        <v>5.4519120000000004E-2</v>
      </c>
      <c r="I329" s="80">
        <f t="shared" si="171"/>
        <v>0</v>
      </c>
      <c r="J329" s="80">
        <f t="shared" si="182"/>
        <v>1.7169912000000002E-2</v>
      </c>
      <c r="K329" s="80">
        <v>0</v>
      </c>
      <c r="L329" s="80">
        <f>14.30826/1000*1.2</f>
        <v>1.7169912000000002E-2</v>
      </c>
      <c r="M329" s="80">
        <v>0</v>
      </c>
      <c r="N329" s="80">
        <v>0</v>
      </c>
      <c r="O329" s="80">
        <f t="shared" si="180"/>
        <v>0.15607752</v>
      </c>
      <c r="P329" s="80">
        <v>0</v>
      </c>
      <c r="Q329" s="80">
        <v>0.10155839999999999</v>
      </c>
      <c r="R329" s="80">
        <v>5.4519120000000004E-2</v>
      </c>
      <c r="S329" s="80">
        <v>0</v>
      </c>
      <c r="T329" s="37" t="s">
        <v>97</v>
      </c>
      <c r="U329" s="37" t="s">
        <v>97</v>
      </c>
      <c r="V329" s="37" t="s">
        <v>97</v>
      </c>
      <c r="W329" s="37" t="s">
        <v>97</v>
      </c>
      <c r="X329" s="37" t="s">
        <v>97</v>
      </c>
      <c r="Y329" s="37" t="s">
        <v>97</v>
      </c>
      <c r="Z329" s="37" t="s">
        <v>97</v>
      </c>
      <c r="AA329" s="37" t="s">
        <v>97</v>
      </c>
      <c r="AB329" s="37" t="s">
        <v>97</v>
      </c>
      <c r="AC329" s="37" t="s">
        <v>97</v>
      </c>
      <c r="AD329" s="80">
        <v>0</v>
      </c>
      <c r="AE329" s="80">
        <f t="shared" si="173"/>
        <v>0.1535416</v>
      </c>
      <c r="AF329" s="80">
        <f t="shared" si="183"/>
        <v>0</v>
      </c>
      <c r="AG329" s="80">
        <f t="shared" si="184"/>
        <v>0.10810900000000001</v>
      </c>
      <c r="AH329" s="80">
        <f t="shared" si="185"/>
        <v>4.5432599999999997E-2</v>
      </c>
      <c r="AI329" s="80">
        <f t="shared" si="186"/>
        <v>0</v>
      </c>
      <c r="AJ329" s="80">
        <f t="shared" si="162"/>
        <v>0</v>
      </c>
      <c r="AK329" s="80">
        <v>0</v>
      </c>
      <c r="AL329" s="80">
        <v>0</v>
      </c>
      <c r="AM329" s="80">
        <v>0</v>
      </c>
      <c r="AN329" s="80">
        <v>0</v>
      </c>
      <c r="AO329" s="37">
        <f t="shared" si="181"/>
        <v>0.1535416</v>
      </c>
      <c r="AP329" s="37">
        <v>0</v>
      </c>
      <c r="AQ329" s="37">
        <f>0.1297308/1.2</f>
        <v>0.10810900000000001</v>
      </c>
      <c r="AR329" s="37">
        <f>0.05451912/1.2</f>
        <v>4.5432599999999997E-2</v>
      </c>
      <c r="AS329" s="37">
        <v>0</v>
      </c>
      <c r="AT329" s="37" t="s">
        <v>97</v>
      </c>
      <c r="AU329" s="37" t="s">
        <v>97</v>
      </c>
      <c r="AV329" s="37" t="s">
        <v>97</v>
      </c>
      <c r="AW329" s="37" t="s">
        <v>97</v>
      </c>
      <c r="AX329" s="37" t="s">
        <v>97</v>
      </c>
      <c r="AY329" s="37" t="s">
        <v>97</v>
      </c>
      <c r="AZ329" s="37" t="s">
        <v>97</v>
      </c>
      <c r="BA329" s="37" t="s">
        <v>97</v>
      </c>
      <c r="BB329" s="37" t="s">
        <v>97</v>
      </c>
      <c r="BC329" s="37" t="s">
        <v>97</v>
      </c>
    </row>
    <row r="330" spans="1:55" ht="36.75" customHeight="1" x14ac:dyDescent="0.25">
      <c r="A330" s="97" t="s">
        <v>67</v>
      </c>
      <c r="B330" s="26" t="s">
        <v>634</v>
      </c>
      <c r="C330" s="95" t="s">
        <v>635</v>
      </c>
      <c r="D330" s="79">
        <v>0</v>
      </c>
      <c r="E330" s="80">
        <f t="shared" si="167"/>
        <v>0.46653532799999997</v>
      </c>
      <c r="F330" s="80">
        <f t="shared" si="168"/>
        <v>0</v>
      </c>
      <c r="G330" s="80">
        <f t="shared" si="169"/>
        <v>0.33468331200000001</v>
      </c>
      <c r="H330" s="80">
        <f t="shared" si="170"/>
        <v>0.13185201599999999</v>
      </c>
      <c r="I330" s="80">
        <f t="shared" si="171"/>
        <v>0</v>
      </c>
      <c r="J330" s="80">
        <f t="shared" si="182"/>
        <v>0</v>
      </c>
      <c r="K330" s="80">
        <v>0</v>
      </c>
      <c r="L330" s="80">
        <v>0</v>
      </c>
      <c r="M330" s="80">
        <v>0</v>
      </c>
      <c r="N330" s="80">
        <v>0</v>
      </c>
      <c r="O330" s="80">
        <f t="shared" si="180"/>
        <v>0.46653532799999997</v>
      </c>
      <c r="P330" s="80">
        <v>0</v>
      </c>
      <c r="Q330" s="80">
        <v>0.33468331200000001</v>
      </c>
      <c r="R330" s="80">
        <v>0.13185201599999999</v>
      </c>
      <c r="S330" s="80">
        <v>0</v>
      </c>
      <c r="T330" s="37" t="s">
        <v>97</v>
      </c>
      <c r="U330" s="37" t="s">
        <v>97</v>
      </c>
      <c r="V330" s="37" t="s">
        <v>97</v>
      </c>
      <c r="W330" s="37" t="s">
        <v>97</v>
      </c>
      <c r="X330" s="37" t="s">
        <v>97</v>
      </c>
      <c r="Y330" s="37" t="s">
        <v>97</v>
      </c>
      <c r="Z330" s="37" t="s">
        <v>97</v>
      </c>
      <c r="AA330" s="37" t="s">
        <v>97</v>
      </c>
      <c r="AB330" s="37" t="s">
        <v>97</v>
      </c>
      <c r="AC330" s="37" t="s">
        <v>97</v>
      </c>
      <c r="AD330" s="80">
        <v>0</v>
      </c>
      <c r="AE330" s="80">
        <f t="shared" si="173"/>
        <v>0.47168401000000004</v>
      </c>
      <c r="AF330" s="80">
        <f t="shared" si="183"/>
        <v>0</v>
      </c>
      <c r="AG330" s="80">
        <f t="shared" si="184"/>
        <v>0.36180733000000004</v>
      </c>
      <c r="AH330" s="80">
        <f t="shared" si="185"/>
        <v>0.10987667999999999</v>
      </c>
      <c r="AI330" s="80">
        <f t="shared" si="186"/>
        <v>0</v>
      </c>
      <c r="AJ330" s="80">
        <f t="shared" si="162"/>
        <v>0</v>
      </c>
      <c r="AK330" s="80">
        <v>0</v>
      </c>
      <c r="AL330" s="80">
        <v>0</v>
      </c>
      <c r="AM330" s="80">
        <v>0</v>
      </c>
      <c r="AN330" s="80">
        <v>0</v>
      </c>
      <c r="AO330" s="37">
        <f t="shared" si="181"/>
        <v>0.47168401000000004</v>
      </c>
      <c r="AP330" s="37">
        <v>0</v>
      </c>
      <c r="AQ330" s="37">
        <f>0.434168796/1.2</f>
        <v>0.36180733000000004</v>
      </c>
      <c r="AR330" s="37">
        <f>0.131852016/1.2</f>
        <v>0.10987667999999999</v>
      </c>
      <c r="AS330" s="37">
        <v>0</v>
      </c>
      <c r="AT330" s="37" t="s">
        <v>97</v>
      </c>
      <c r="AU330" s="37" t="s">
        <v>97</v>
      </c>
      <c r="AV330" s="37" t="s">
        <v>97</v>
      </c>
      <c r="AW330" s="37" t="s">
        <v>97</v>
      </c>
      <c r="AX330" s="37" t="s">
        <v>97</v>
      </c>
      <c r="AY330" s="37" t="s">
        <v>97</v>
      </c>
      <c r="AZ330" s="37" t="s">
        <v>97</v>
      </c>
      <c r="BA330" s="37" t="s">
        <v>97</v>
      </c>
      <c r="BB330" s="37" t="s">
        <v>97</v>
      </c>
      <c r="BC330" s="37" t="s">
        <v>97</v>
      </c>
    </row>
    <row r="331" spans="1:55" ht="36.75" customHeight="1" x14ac:dyDescent="0.25">
      <c r="A331" s="97" t="s">
        <v>67</v>
      </c>
      <c r="B331" s="26" t="s">
        <v>636</v>
      </c>
      <c r="C331" s="95" t="s">
        <v>637</v>
      </c>
      <c r="D331" s="79">
        <v>0</v>
      </c>
      <c r="E331" s="80">
        <f t="shared" si="167"/>
        <v>0.17568068399999998</v>
      </c>
      <c r="F331" s="80">
        <f t="shared" si="168"/>
        <v>0</v>
      </c>
      <c r="G331" s="80">
        <f t="shared" si="169"/>
        <v>0.1183152</v>
      </c>
      <c r="H331" s="80">
        <f t="shared" si="170"/>
        <v>5.7365483999999994E-2</v>
      </c>
      <c r="I331" s="80">
        <f t="shared" si="171"/>
        <v>0</v>
      </c>
      <c r="J331" s="80">
        <f t="shared" si="182"/>
        <v>0</v>
      </c>
      <c r="K331" s="80">
        <v>0</v>
      </c>
      <c r="L331" s="80">
        <v>0</v>
      </c>
      <c r="M331" s="80">
        <v>0</v>
      </c>
      <c r="N331" s="80">
        <v>0</v>
      </c>
      <c r="O331" s="80">
        <f t="shared" si="180"/>
        <v>0.17568068399999998</v>
      </c>
      <c r="P331" s="80">
        <v>0</v>
      </c>
      <c r="Q331" s="80">
        <v>0.1183152</v>
      </c>
      <c r="R331" s="80">
        <v>5.7365483999999994E-2</v>
      </c>
      <c r="S331" s="80">
        <v>0</v>
      </c>
      <c r="T331" s="37" t="s">
        <v>97</v>
      </c>
      <c r="U331" s="37" t="s">
        <v>97</v>
      </c>
      <c r="V331" s="37" t="s">
        <v>97</v>
      </c>
      <c r="W331" s="37" t="s">
        <v>97</v>
      </c>
      <c r="X331" s="37" t="s">
        <v>97</v>
      </c>
      <c r="Y331" s="37" t="s">
        <v>97</v>
      </c>
      <c r="Z331" s="37" t="s">
        <v>97</v>
      </c>
      <c r="AA331" s="37" t="s">
        <v>97</v>
      </c>
      <c r="AB331" s="37" t="s">
        <v>97</v>
      </c>
      <c r="AC331" s="37" t="s">
        <v>97</v>
      </c>
      <c r="AD331" s="80">
        <v>0</v>
      </c>
      <c r="AE331" s="80">
        <f t="shared" si="173"/>
        <v>0.17375157000000002</v>
      </c>
      <c r="AF331" s="80">
        <f t="shared" si="183"/>
        <v>0</v>
      </c>
      <c r="AG331" s="80">
        <f t="shared" si="184"/>
        <v>0.125947</v>
      </c>
      <c r="AH331" s="80">
        <f t="shared" si="185"/>
        <v>4.7804570000000005E-2</v>
      </c>
      <c r="AI331" s="80">
        <f t="shared" si="186"/>
        <v>0</v>
      </c>
      <c r="AJ331" s="80">
        <f t="shared" si="162"/>
        <v>0</v>
      </c>
      <c r="AK331" s="80">
        <v>0</v>
      </c>
      <c r="AL331" s="80">
        <v>0</v>
      </c>
      <c r="AM331" s="80">
        <v>0</v>
      </c>
      <c r="AN331" s="80">
        <v>0</v>
      </c>
      <c r="AO331" s="37">
        <f t="shared" si="181"/>
        <v>0.17375157000000002</v>
      </c>
      <c r="AP331" s="37">
        <v>0</v>
      </c>
      <c r="AQ331" s="37">
        <f>0.1511364/1.2</f>
        <v>0.125947</v>
      </c>
      <c r="AR331" s="37">
        <f>0.057365484/1.2</f>
        <v>4.7804570000000005E-2</v>
      </c>
      <c r="AS331" s="37">
        <v>0</v>
      </c>
      <c r="AT331" s="37" t="s">
        <v>97</v>
      </c>
      <c r="AU331" s="37" t="s">
        <v>97</v>
      </c>
      <c r="AV331" s="37" t="s">
        <v>97</v>
      </c>
      <c r="AW331" s="37" t="s">
        <v>97</v>
      </c>
      <c r="AX331" s="37" t="s">
        <v>97</v>
      </c>
      <c r="AY331" s="37" t="s">
        <v>97</v>
      </c>
      <c r="AZ331" s="37" t="s">
        <v>97</v>
      </c>
      <c r="BA331" s="37" t="s">
        <v>97</v>
      </c>
      <c r="BB331" s="37" t="s">
        <v>97</v>
      </c>
      <c r="BC331" s="37" t="s">
        <v>97</v>
      </c>
    </row>
    <row r="332" spans="1:55" ht="45" customHeight="1" x14ac:dyDescent="0.25">
      <c r="A332" s="97" t="s">
        <v>67</v>
      </c>
      <c r="B332" s="26" t="s">
        <v>640</v>
      </c>
      <c r="C332" s="95" t="s">
        <v>641</v>
      </c>
      <c r="D332" s="79">
        <v>0</v>
      </c>
      <c r="E332" s="80">
        <f t="shared" si="167"/>
        <v>2.3812320000000001E-3</v>
      </c>
      <c r="F332" s="80">
        <f t="shared" si="168"/>
        <v>2.3812320000000001E-3</v>
      </c>
      <c r="G332" s="80">
        <f t="shared" si="169"/>
        <v>0</v>
      </c>
      <c r="H332" s="80">
        <f t="shared" si="170"/>
        <v>0</v>
      </c>
      <c r="I332" s="80">
        <f t="shared" si="171"/>
        <v>0</v>
      </c>
      <c r="J332" s="80">
        <f t="shared" si="182"/>
        <v>0</v>
      </c>
      <c r="K332" s="80">
        <v>0</v>
      </c>
      <c r="L332" s="80">
        <v>0</v>
      </c>
      <c r="M332" s="80">
        <v>0</v>
      </c>
      <c r="N332" s="80">
        <v>0</v>
      </c>
      <c r="O332" s="80">
        <f t="shared" si="180"/>
        <v>2.3812320000000001E-3</v>
      </c>
      <c r="P332" s="80">
        <v>2.3812320000000001E-3</v>
      </c>
      <c r="Q332" s="80">
        <v>0</v>
      </c>
      <c r="R332" s="80">
        <v>0</v>
      </c>
      <c r="S332" s="80">
        <v>0</v>
      </c>
      <c r="T332" s="37" t="s">
        <v>97</v>
      </c>
      <c r="U332" s="37" t="s">
        <v>97</v>
      </c>
      <c r="V332" s="37" t="s">
        <v>97</v>
      </c>
      <c r="W332" s="37" t="s">
        <v>97</v>
      </c>
      <c r="X332" s="37" t="s">
        <v>97</v>
      </c>
      <c r="Y332" s="37" t="s">
        <v>97</v>
      </c>
      <c r="Z332" s="37" t="s">
        <v>97</v>
      </c>
      <c r="AA332" s="37" t="s">
        <v>97</v>
      </c>
      <c r="AB332" s="37" t="s">
        <v>97</v>
      </c>
      <c r="AC332" s="37" t="s">
        <v>97</v>
      </c>
      <c r="AD332" s="80">
        <v>0</v>
      </c>
      <c r="AE332" s="80">
        <f t="shared" si="173"/>
        <v>0</v>
      </c>
      <c r="AF332" s="80">
        <f t="shared" si="183"/>
        <v>0</v>
      </c>
      <c r="AG332" s="80">
        <f t="shared" si="184"/>
        <v>0</v>
      </c>
      <c r="AH332" s="80">
        <f t="shared" si="185"/>
        <v>0</v>
      </c>
      <c r="AI332" s="80">
        <f t="shared" si="186"/>
        <v>0</v>
      </c>
      <c r="AJ332" s="80">
        <f t="shared" si="162"/>
        <v>0</v>
      </c>
      <c r="AK332" s="80">
        <v>0</v>
      </c>
      <c r="AL332" s="80">
        <v>0</v>
      </c>
      <c r="AM332" s="80">
        <v>0</v>
      </c>
      <c r="AN332" s="80">
        <v>0</v>
      </c>
      <c r="AO332" s="37">
        <f t="shared" si="181"/>
        <v>0</v>
      </c>
      <c r="AP332" s="37">
        <v>0</v>
      </c>
      <c r="AQ332" s="37">
        <v>0</v>
      </c>
      <c r="AR332" s="37">
        <v>0</v>
      </c>
      <c r="AS332" s="37">
        <v>0</v>
      </c>
      <c r="AT332" s="37" t="s">
        <v>97</v>
      </c>
      <c r="AU332" s="37" t="s">
        <v>97</v>
      </c>
      <c r="AV332" s="37" t="s">
        <v>97</v>
      </c>
      <c r="AW332" s="37" t="s">
        <v>97</v>
      </c>
      <c r="AX332" s="37" t="s">
        <v>97</v>
      </c>
      <c r="AY332" s="37" t="s">
        <v>97</v>
      </c>
      <c r="AZ332" s="37" t="s">
        <v>97</v>
      </c>
      <c r="BA332" s="37" t="s">
        <v>97</v>
      </c>
      <c r="BB332" s="37" t="s">
        <v>97</v>
      </c>
      <c r="BC332" s="37" t="s">
        <v>97</v>
      </c>
    </row>
    <row r="333" spans="1:55" ht="34.5" customHeight="1" x14ac:dyDescent="0.25">
      <c r="A333" s="62" t="s">
        <v>89</v>
      </c>
      <c r="B333" s="20" t="s">
        <v>374</v>
      </c>
      <c r="C333" s="21" t="s">
        <v>103</v>
      </c>
      <c r="D333" s="78">
        <v>0</v>
      </c>
      <c r="E333" s="76">
        <f t="shared" si="167"/>
        <v>0</v>
      </c>
      <c r="F333" s="76">
        <f t="shared" si="168"/>
        <v>0</v>
      </c>
      <c r="G333" s="76">
        <f t="shared" si="169"/>
        <v>0</v>
      </c>
      <c r="H333" s="76">
        <f t="shared" si="170"/>
        <v>0</v>
      </c>
      <c r="I333" s="76">
        <f t="shared" si="171"/>
        <v>0</v>
      </c>
      <c r="J333" s="76">
        <f t="shared" si="161"/>
        <v>0</v>
      </c>
      <c r="K333" s="76">
        <v>0</v>
      </c>
      <c r="L333" s="76">
        <v>0</v>
      </c>
      <c r="M333" s="76">
        <v>0</v>
      </c>
      <c r="N333" s="76">
        <v>0</v>
      </c>
      <c r="O333" s="76">
        <v>0</v>
      </c>
      <c r="P333" s="76">
        <f t="shared" ref="P333" si="187">Q333+R333+S333</f>
        <v>0</v>
      </c>
      <c r="Q333" s="76">
        <v>0</v>
      </c>
      <c r="R333" s="76">
        <v>0</v>
      </c>
      <c r="S333" s="76">
        <v>0</v>
      </c>
      <c r="T333" s="36" t="s">
        <v>97</v>
      </c>
      <c r="U333" s="36" t="s">
        <v>97</v>
      </c>
      <c r="V333" s="36" t="s">
        <v>97</v>
      </c>
      <c r="W333" s="36" t="s">
        <v>97</v>
      </c>
      <c r="X333" s="36" t="s">
        <v>97</v>
      </c>
      <c r="Y333" s="36" t="s">
        <v>97</v>
      </c>
      <c r="Z333" s="36" t="s">
        <v>97</v>
      </c>
      <c r="AA333" s="36" t="s">
        <v>97</v>
      </c>
      <c r="AB333" s="36" t="s">
        <v>97</v>
      </c>
      <c r="AC333" s="36" t="s">
        <v>97</v>
      </c>
      <c r="AD333" s="76">
        <v>0</v>
      </c>
      <c r="AE333" s="76">
        <f t="shared" si="173"/>
        <v>0</v>
      </c>
      <c r="AF333" s="76">
        <f t="shared" si="183"/>
        <v>0</v>
      </c>
      <c r="AG333" s="76">
        <f t="shared" si="184"/>
        <v>0</v>
      </c>
      <c r="AH333" s="76">
        <f t="shared" si="185"/>
        <v>0</v>
      </c>
      <c r="AI333" s="76">
        <f t="shared" si="186"/>
        <v>0</v>
      </c>
      <c r="AJ333" s="76">
        <f t="shared" si="162"/>
        <v>0</v>
      </c>
      <c r="AK333" s="76">
        <v>0</v>
      </c>
      <c r="AL333" s="76">
        <v>0</v>
      </c>
      <c r="AM333" s="76">
        <v>0</v>
      </c>
      <c r="AN333" s="76">
        <v>0</v>
      </c>
      <c r="AO333" s="36">
        <v>0</v>
      </c>
      <c r="AP333" s="36">
        <f t="shared" ref="AP333" si="188">AQ333+AR333+AS333</f>
        <v>0</v>
      </c>
      <c r="AQ333" s="36">
        <v>0</v>
      </c>
      <c r="AR333" s="36">
        <v>0</v>
      </c>
      <c r="AS333" s="36">
        <v>0</v>
      </c>
      <c r="AT333" s="36" t="s">
        <v>97</v>
      </c>
      <c r="AU333" s="36" t="s">
        <v>97</v>
      </c>
      <c r="AV333" s="36" t="s">
        <v>97</v>
      </c>
      <c r="AW333" s="36" t="s">
        <v>97</v>
      </c>
      <c r="AX333" s="36" t="s">
        <v>97</v>
      </c>
      <c r="AY333" s="36" t="s">
        <v>97</v>
      </c>
      <c r="AZ333" s="36" t="s">
        <v>97</v>
      </c>
      <c r="BA333" s="36" t="s">
        <v>97</v>
      </c>
      <c r="BB333" s="36" t="s">
        <v>97</v>
      </c>
      <c r="BC333" s="36" t="s">
        <v>97</v>
      </c>
    </row>
    <row r="334" spans="1:55" ht="31.5" customHeight="1" x14ac:dyDescent="0.25">
      <c r="A334" s="62" t="s">
        <v>90</v>
      </c>
      <c r="B334" s="20" t="s">
        <v>375</v>
      </c>
      <c r="C334" s="21" t="s">
        <v>103</v>
      </c>
      <c r="D334" s="79">
        <v>31.997627999999999</v>
      </c>
      <c r="E334" s="80">
        <f t="shared" si="167"/>
        <v>9.5598657599999992</v>
      </c>
      <c r="F334" s="80">
        <f t="shared" si="168"/>
        <v>0</v>
      </c>
      <c r="G334" s="80">
        <f t="shared" si="169"/>
        <v>0</v>
      </c>
      <c r="H334" s="80">
        <f t="shared" si="170"/>
        <v>9.5598657599999992</v>
      </c>
      <c r="I334" s="80">
        <f t="shared" si="171"/>
        <v>0</v>
      </c>
      <c r="J334" s="76">
        <f t="shared" si="161"/>
        <v>9.727050492</v>
      </c>
      <c r="K334" s="76">
        <v>0</v>
      </c>
      <c r="L334" s="76">
        <v>0</v>
      </c>
      <c r="M334" s="76">
        <v>9.727050492</v>
      </c>
      <c r="N334" s="76">
        <f>SUM(N335:N339)</f>
        <v>0</v>
      </c>
      <c r="O334" s="76">
        <f>O335+O336+O337+O338+O339+O340</f>
        <v>-0.16718473200000003</v>
      </c>
      <c r="P334" s="89">
        <f t="shared" ref="P334:S334" si="189">P335+P336+P337+P338+P339+P340</f>
        <v>0</v>
      </c>
      <c r="Q334" s="89">
        <f t="shared" si="189"/>
        <v>0</v>
      </c>
      <c r="R334" s="89">
        <f t="shared" si="189"/>
        <v>-0.16718473200000003</v>
      </c>
      <c r="S334" s="89">
        <f t="shared" si="189"/>
        <v>0</v>
      </c>
      <c r="T334" s="36" t="s">
        <v>97</v>
      </c>
      <c r="U334" s="36" t="s">
        <v>97</v>
      </c>
      <c r="V334" s="36" t="s">
        <v>97</v>
      </c>
      <c r="W334" s="36" t="s">
        <v>97</v>
      </c>
      <c r="X334" s="36" t="s">
        <v>97</v>
      </c>
      <c r="Y334" s="36" t="s">
        <v>97</v>
      </c>
      <c r="Z334" s="36" t="s">
        <v>97</v>
      </c>
      <c r="AA334" s="36" t="s">
        <v>97</v>
      </c>
      <c r="AB334" s="36" t="s">
        <v>97</v>
      </c>
      <c r="AC334" s="36" t="s">
        <v>97</v>
      </c>
      <c r="AD334" s="76">
        <v>26.66469</v>
      </c>
      <c r="AE334" s="76">
        <f t="shared" si="173"/>
        <v>8.6140124199999999</v>
      </c>
      <c r="AF334" s="76">
        <f t="shared" si="183"/>
        <v>0</v>
      </c>
      <c r="AG334" s="76">
        <f t="shared" si="184"/>
        <v>0</v>
      </c>
      <c r="AH334" s="76">
        <f t="shared" si="185"/>
        <v>8.6140124199999999</v>
      </c>
      <c r="AI334" s="76">
        <f t="shared" si="186"/>
        <v>0</v>
      </c>
      <c r="AJ334" s="76">
        <f t="shared" si="162"/>
        <v>8.7533330300000003</v>
      </c>
      <c r="AK334" s="76">
        <v>0</v>
      </c>
      <c r="AL334" s="76">
        <v>0</v>
      </c>
      <c r="AM334" s="76">
        <v>8.7533330300000003</v>
      </c>
      <c r="AN334" s="76">
        <f>SUM(AN335:AN339)</f>
        <v>0</v>
      </c>
      <c r="AO334" s="36">
        <f>AO335+AO336+AO337+AO338+AO339+AO340</f>
        <v>-0.13932061000000001</v>
      </c>
      <c r="AP334" s="36">
        <f t="shared" ref="AP334:AS334" si="190">AP335+AP336+AP337+AP338+AP339+AP340</f>
        <v>0</v>
      </c>
      <c r="AQ334" s="36">
        <f t="shared" si="190"/>
        <v>0</v>
      </c>
      <c r="AR334" s="36">
        <f t="shared" si="190"/>
        <v>-0.13932061000000001</v>
      </c>
      <c r="AS334" s="36">
        <f t="shared" si="190"/>
        <v>0</v>
      </c>
      <c r="AT334" s="36" t="s">
        <v>97</v>
      </c>
      <c r="AU334" s="36" t="s">
        <v>97</v>
      </c>
      <c r="AV334" s="36" t="s">
        <v>97</v>
      </c>
      <c r="AW334" s="36" t="s">
        <v>97</v>
      </c>
      <c r="AX334" s="36" t="s">
        <v>97</v>
      </c>
      <c r="AY334" s="36" t="s">
        <v>97</v>
      </c>
      <c r="AZ334" s="36" t="s">
        <v>97</v>
      </c>
      <c r="BA334" s="36" t="s">
        <v>97</v>
      </c>
      <c r="BB334" s="36" t="s">
        <v>97</v>
      </c>
      <c r="BC334" s="36" t="s">
        <v>97</v>
      </c>
    </row>
    <row r="335" spans="1:55" ht="188.25" customHeight="1" x14ac:dyDescent="0.25">
      <c r="A335" s="66" t="s">
        <v>90</v>
      </c>
      <c r="B335" s="73" t="s">
        <v>479</v>
      </c>
      <c r="C335" s="34" t="s">
        <v>480</v>
      </c>
      <c r="D335" s="79">
        <v>0</v>
      </c>
      <c r="E335" s="80">
        <f t="shared" si="167"/>
        <v>9.0868867560000002</v>
      </c>
      <c r="F335" s="80">
        <f t="shared" si="168"/>
        <v>0</v>
      </c>
      <c r="G335" s="80">
        <f t="shared" si="169"/>
        <v>0</v>
      </c>
      <c r="H335" s="80">
        <f t="shared" si="170"/>
        <v>9.0868867560000002</v>
      </c>
      <c r="I335" s="80">
        <f t="shared" si="171"/>
        <v>0</v>
      </c>
      <c r="J335" s="80">
        <f>K335+L335+M335+N335</f>
        <v>9.4019715000000001</v>
      </c>
      <c r="K335" s="80">
        <v>0</v>
      </c>
      <c r="L335" s="80">
        <v>0</v>
      </c>
      <c r="M335" s="80">
        <v>9.4019715000000001</v>
      </c>
      <c r="N335" s="80">
        <v>0</v>
      </c>
      <c r="O335" s="80">
        <f>P335+Q335+R335+S335</f>
        <v>-0.31508474400000003</v>
      </c>
      <c r="P335" s="80">
        <v>0</v>
      </c>
      <c r="Q335" s="80">
        <v>0</v>
      </c>
      <c r="R335" s="80">
        <v>-0.31508474400000003</v>
      </c>
      <c r="S335" s="80">
        <v>0</v>
      </c>
      <c r="T335" s="37" t="s">
        <v>97</v>
      </c>
      <c r="U335" s="37" t="s">
        <v>97</v>
      </c>
      <c r="V335" s="37" t="s">
        <v>97</v>
      </c>
      <c r="W335" s="37" t="s">
        <v>97</v>
      </c>
      <c r="X335" s="37" t="s">
        <v>97</v>
      </c>
      <c r="Y335" s="37" t="s">
        <v>97</v>
      </c>
      <c r="Z335" s="37" t="s">
        <v>97</v>
      </c>
      <c r="AA335" s="37" t="s">
        <v>97</v>
      </c>
      <c r="AB335" s="37" t="s">
        <v>97</v>
      </c>
      <c r="AC335" s="37" t="s">
        <v>97</v>
      </c>
      <c r="AD335" s="80">
        <v>0</v>
      </c>
      <c r="AE335" s="80">
        <f t="shared" si="173"/>
        <v>7.5724056299999996</v>
      </c>
      <c r="AF335" s="80">
        <f t="shared" si="183"/>
        <v>0</v>
      </c>
      <c r="AG335" s="80">
        <f t="shared" si="184"/>
        <v>0</v>
      </c>
      <c r="AH335" s="80">
        <f t="shared" si="185"/>
        <v>7.5724056299999996</v>
      </c>
      <c r="AI335" s="80">
        <f t="shared" si="186"/>
        <v>0</v>
      </c>
      <c r="AJ335" s="80">
        <f t="shared" si="162"/>
        <v>7.8349762499999995</v>
      </c>
      <c r="AK335" s="80">
        <v>0</v>
      </c>
      <c r="AL335" s="80">
        <v>0</v>
      </c>
      <c r="AM335" s="80">
        <v>7.8349762499999995</v>
      </c>
      <c r="AN335" s="80">
        <v>0</v>
      </c>
      <c r="AO335" s="37">
        <f>AP335+AQ335+AR335+AS335</f>
        <v>-0.26257062000000003</v>
      </c>
      <c r="AP335" s="37">
        <v>0</v>
      </c>
      <c r="AQ335" s="37">
        <v>0</v>
      </c>
      <c r="AR335" s="37">
        <f>-0.315084744/1.2</f>
        <v>-0.26257062000000003</v>
      </c>
      <c r="AS335" s="37">
        <v>0</v>
      </c>
      <c r="AT335" s="37" t="s">
        <v>97</v>
      </c>
      <c r="AU335" s="37" t="s">
        <v>97</v>
      </c>
      <c r="AV335" s="37" t="s">
        <v>97</v>
      </c>
      <c r="AW335" s="37" t="s">
        <v>97</v>
      </c>
      <c r="AX335" s="37" t="s">
        <v>97</v>
      </c>
      <c r="AY335" s="37" t="s">
        <v>97</v>
      </c>
      <c r="AZ335" s="37" t="s">
        <v>97</v>
      </c>
      <c r="BA335" s="37" t="s">
        <v>97</v>
      </c>
      <c r="BB335" s="37" t="s">
        <v>97</v>
      </c>
      <c r="BC335" s="37" t="s">
        <v>97</v>
      </c>
    </row>
    <row r="336" spans="1:55" ht="36.75" customHeight="1" x14ac:dyDescent="0.25">
      <c r="A336" s="64" t="s">
        <v>90</v>
      </c>
      <c r="B336" s="73" t="s">
        <v>376</v>
      </c>
      <c r="C336" s="25" t="s">
        <v>477</v>
      </c>
      <c r="D336" s="79">
        <v>0.84</v>
      </c>
      <c r="E336" s="80">
        <f t="shared" si="167"/>
        <v>0</v>
      </c>
      <c r="F336" s="80">
        <f t="shared" si="168"/>
        <v>0</v>
      </c>
      <c r="G336" s="80">
        <f t="shared" si="169"/>
        <v>0</v>
      </c>
      <c r="H336" s="80">
        <f t="shared" si="170"/>
        <v>0</v>
      </c>
      <c r="I336" s="80">
        <f t="shared" si="171"/>
        <v>0</v>
      </c>
      <c r="J336" s="80">
        <f t="shared" ref="J336" si="191">K336+L336+M336+N336</f>
        <v>0</v>
      </c>
      <c r="K336" s="80">
        <v>0</v>
      </c>
      <c r="L336" s="80">
        <v>0</v>
      </c>
      <c r="M336" s="80">
        <v>0</v>
      </c>
      <c r="N336" s="80">
        <v>0</v>
      </c>
      <c r="O336" s="80">
        <v>0</v>
      </c>
      <c r="P336" s="80">
        <v>0</v>
      </c>
      <c r="Q336" s="80">
        <v>0</v>
      </c>
      <c r="R336" s="80">
        <v>0</v>
      </c>
      <c r="S336" s="80">
        <v>0</v>
      </c>
      <c r="T336" s="37" t="s">
        <v>97</v>
      </c>
      <c r="U336" s="37" t="s">
        <v>97</v>
      </c>
      <c r="V336" s="37" t="s">
        <v>97</v>
      </c>
      <c r="W336" s="37" t="s">
        <v>97</v>
      </c>
      <c r="X336" s="37" t="s">
        <v>97</v>
      </c>
      <c r="Y336" s="37" t="s">
        <v>97</v>
      </c>
      <c r="Z336" s="37" t="s">
        <v>97</v>
      </c>
      <c r="AA336" s="37" t="s">
        <v>97</v>
      </c>
      <c r="AB336" s="37" t="s">
        <v>97</v>
      </c>
      <c r="AC336" s="37" t="s">
        <v>97</v>
      </c>
      <c r="AD336" s="80">
        <v>0.7</v>
      </c>
      <c r="AE336" s="80">
        <f t="shared" si="173"/>
        <v>0</v>
      </c>
      <c r="AF336" s="80">
        <f t="shared" si="183"/>
        <v>0</v>
      </c>
      <c r="AG336" s="80">
        <f t="shared" si="184"/>
        <v>0</v>
      </c>
      <c r="AH336" s="80">
        <f t="shared" si="185"/>
        <v>0</v>
      </c>
      <c r="AI336" s="80">
        <f t="shared" si="186"/>
        <v>0</v>
      </c>
      <c r="AJ336" s="80">
        <f t="shared" ref="AJ336" si="192">AK336+AL336+AM336+AN336</f>
        <v>0</v>
      </c>
      <c r="AK336" s="80">
        <v>0</v>
      </c>
      <c r="AL336" s="80">
        <v>0</v>
      </c>
      <c r="AM336" s="80">
        <v>0</v>
      </c>
      <c r="AN336" s="80">
        <v>0</v>
      </c>
      <c r="AO336" s="37">
        <f t="shared" ref="AO336:AO340" si="193">AP336+AQ336+AR336+AS336</f>
        <v>0</v>
      </c>
      <c r="AP336" s="37">
        <v>0</v>
      </c>
      <c r="AQ336" s="37">
        <v>0</v>
      </c>
      <c r="AR336" s="37">
        <v>0</v>
      </c>
      <c r="AS336" s="37">
        <v>0</v>
      </c>
      <c r="AT336" s="37" t="s">
        <v>97</v>
      </c>
      <c r="AU336" s="37" t="s">
        <v>97</v>
      </c>
      <c r="AV336" s="37" t="s">
        <v>97</v>
      </c>
      <c r="AW336" s="37" t="s">
        <v>97</v>
      </c>
      <c r="AX336" s="37" t="s">
        <v>97</v>
      </c>
      <c r="AY336" s="37" t="s">
        <v>97</v>
      </c>
      <c r="AZ336" s="37" t="s">
        <v>97</v>
      </c>
      <c r="BA336" s="37" t="s">
        <v>97</v>
      </c>
      <c r="BB336" s="37" t="s">
        <v>97</v>
      </c>
      <c r="BC336" s="37" t="s">
        <v>97</v>
      </c>
    </row>
    <row r="337" spans="1:55" ht="93.75" customHeight="1" x14ac:dyDescent="0.25">
      <c r="A337" s="64" t="s">
        <v>90</v>
      </c>
      <c r="B337" s="26" t="s">
        <v>377</v>
      </c>
      <c r="C337" s="32" t="s">
        <v>378</v>
      </c>
      <c r="D337" s="79">
        <v>6.7556280000000006</v>
      </c>
      <c r="E337" s="80">
        <f t="shared" si="167"/>
        <v>0.32507899199999996</v>
      </c>
      <c r="F337" s="80">
        <f t="shared" si="168"/>
        <v>0</v>
      </c>
      <c r="G337" s="80">
        <f t="shared" si="169"/>
        <v>0</v>
      </c>
      <c r="H337" s="80">
        <f t="shared" si="170"/>
        <v>0.32507899199999996</v>
      </c>
      <c r="I337" s="80">
        <f t="shared" si="171"/>
        <v>0</v>
      </c>
      <c r="J337" s="80">
        <f t="shared" si="161"/>
        <v>0.32507899199999996</v>
      </c>
      <c r="K337" s="80">
        <v>0</v>
      </c>
      <c r="L337" s="80">
        <v>0</v>
      </c>
      <c r="M337" s="80">
        <v>0.32507899199999996</v>
      </c>
      <c r="N337" s="80">
        <v>0</v>
      </c>
      <c r="O337" s="80">
        <v>0</v>
      </c>
      <c r="P337" s="80">
        <v>0</v>
      </c>
      <c r="Q337" s="80">
        <v>0</v>
      </c>
      <c r="R337" s="80">
        <v>0</v>
      </c>
      <c r="S337" s="80">
        <v>0</v>
      </c>
      <c r="T337" s="37" t="s">
        <v>97</v>
      </c>
      <c r="U337" s="37" t="s">
        <v>97</v>
      </c>
      <c r="V337" s="37" t="s">
        <v>97</v>
      </c>
      <c r="W337" s="37" t="s">
        <v>97</v>
      </c>
      <c r="X337" s="37" t="s">
        <v>97</v>
      </c>
      <c r="Y337" s="37" t="s">
        <v>97</v>
      </c>
      <c r="Z337" s="37" t="s">
        <v>97</v>
      </c>
      <c r="AA337" s="37" t="s">
        <v>97</v>
      </c>
      <c r="AB337" s="37" t="s">
        <v>97</v>
      </c>
      <c r="AC337" s="37" t="s">
        <v>97</v>
      </c>
      <c r="AD337" s="80">
        <v>5.629690000000001</v>
      </c>
      <c r="AE337" s="80">
        <f t="shared" si="173"/>
        <v>0.27089915999999997</v>
      </c>
      <c r="AF337" s="80">
        <f t="shared" si="183"/>
        <v>0</v>
      </c>
      <c r="AG337" s="80">
        <f t="shared" si="184"/>
        <v>0</v>
      </c>
      <c r="AH337" s="80">
        <f t="shared" si="185"/>
        <v>0.27089915999999997</v>
      </c>
      <c r="AI337" s="80">
        <f t="shared" si="186"/>
        <v>0</v>
      </c>
      <c r="AJ337" s="80">
        <f t="shared" si="162"/>
        <v>0.27089915999999997</v>
      </c>
      <c r="AK337" s="80">
        <v>0</v>
      </c>
      <c r="AL337" s="80">
        <v>0</v>
      </c>
      <c r="AM337" s="80">
        <v>0.27089915999999997</v>
      </c>
      <c r="AN337" s="80">
        <v>0</v>
      </c>
      <c r="AO337" s="37">
        <f t="shared" si="193"/>
        <v>0</v>
      </c>
      <c r="AP337" s="37">
        <v>0</v>
      </c>
      <c r="AQ337" s="37">
        <v>0</v>
      </c>
      <c r="AR337" s="37">
        <v>0</v>
      </c>
      <c r="AS337" s="37">
        <v>0</v>
      </c>
      <c r="AT337" s="37" t="s">
        <v>97</v>
      </c>
      <c r="AU337" s="37" t="s">
        <v>97</v>
      </c>
      <c r="AV337" s="37" t="s">
        <v>97</v>
      </c>
      <c r="AW337" s="37" t="s">
        <v>97</v>
      </c>
      <c r="AX337" s="37" t="s">
        <v>97</v>
      </c>
      <c r="AY337" s="37" t="s">
        <v>97</v>
      </c>
      <c r="AZ337" s="37" t="s">
        <v>97</v>
      </c>
      <c r="BA337" s="37" t="s">
        <v>97</v>
      </c>
      <c r="BB337" s="37" t="s">
        <v>97</v>
      </c>
      <c r="BC337" s="37" t="s">
        <v>97</v>
      </c>
    </row>
    <row r="338" spans="1:55" ht="113.25" customHeight="1" x14ac:dyDescent="0.25">
      <c r="A338" s="64" t="s">
        <v>90</v>
      </c>
      <c r="B338" s="74" t="s">
        <v>379</v>
      </c>
      <c r="C338" s="32" t="s">
        <v>380</v>
      </c>
      <c r="D338" s="79">
        <v>24.402000000000001</v>
      </c>
      <c r="E338" s="80">
        <f t="shared" si="167"/>
        <v>0</v>
      </c>
      <c r="F338" s="80">
        <f t="shared" si="168"/>
        <v>0</v>
      </c>
      <c r="G338" s="80">
        <f t="shared" si="169"/>
        <v>0</v>
      </c>
      <c r="H338" s="80">
        <f t="shared" si="170"/>
        <v>0</v>
      </c>
      <c r="I338" s="80">
        <f t="shared" si="171"/>
        <v>0</v>
      </c>
      <c r="J338" s="80">
        <f t="shared" si="161"/>
        <v>0</v>
      </c>
      <c r="K338" s="80">
        <v>0</v>
      </c>
      <c r="L338" s="80">
        <v>0</v>
      </c>
      <c r="M338" s="80">
        <v>0</v>
      </c>
      <c r="N338" s="80">
        <v>0</v>
      </c>
      <c r="O338" s="80">
        <v>0</v>
      </c>
      <c r="P338" s="80">
        <v>0</v>
      </c>
      <c r="Q338" s="80">
        <v>0</v>
      </c>
      <c r="R338" s="80">
        <v>0</v>
      </c>
      <c r="S338" s="80">
        <v>0</v>
      </c>
      <c r="T338" s="37" t="s">
        <v>97</v>
      </c>
      <c r="U338" s="37" t="s">
        <v>97</v>
      </c>
      <c r="V338" s="37" t="s">
        <v>97</v>
      </c>
      <c r="W338" s="37" t="s">
        <v>97</v>
      </c>
      <c r="X338" s="37" t="s">
        <v>97</v>
      </c>
      <c r="Y338" s="37" t="s">
        <v>97</v>
      </c>
      <c r="Z338" s="37" t="s">
        <v>97</v>
      </c>
      <c r="AA338" s="37" t="s">
        <v>97</v>
      </c>
      <c r="AB338" s="37" t="s">
        <v>97</v>
      </c>
      <c r="AC338" s="37" t="s">
        <v>97</v>
      </c>
      <c r="AD338" s="80">
        <v>20.335000000000001</v>
      </c>
      <c r="AE338" s="80">
        <f t="shared" si="173"/>
        <v>0</v>
      </c>
      <c r="AF338" s="80">
        <f t="shared" si="183"/>
        <v>0</v>
      </c>
      <c r="AG338" s="80">
        <f t="shared" si="184"/>
        <v>0</v>
      </c>
      <c r="AH338" s="80">
        <f t="shared" si="185"/>
        <v>0</v>
      </c>
      <c r="AI338" s="80">
        <f t="shared" si="186"/>
        <v>0</v>
      </c>
      <c r="AJ338" s="80">
        <f t="shared" si="162"/>
        <v>0</v>
      </c>
      <c r="AK338" s="80">
        <v>0</v>
      </c>
      <c r="AL338" s="80">
        <v>0</v>
      </c>
      <c r="AM338" s="80">
        <v>0</v>
      </c>
      <c r="AN338" s="80">
        <v>0</v>
      </c>
      <c r="AO338" s="37">
        <f t="shared" si="193"/>
        <v>0</v>
      </c>
      <c r="AP338" s="37">
        <v>0</v>
      </c>
      <c r="AQ338" s="37">
        <v>0</v>
      </c>
      <c r="AR338" s="37">
        <v>0</v>
      </c>
      <c r="AS338" s="37">
        <v>0</v>
      </c>
      <c r="AT338" s="37" t="s">
        <v>97</v>
      </c>
      <c r="AU338" s="37" t="s">
        <v>97</v>
      </c>
      <c r="AV338" s="37" t="s">
        <v>97</v>
      </c>
      <c r="AW338" s="37" t="s">
        <v>97</v>
      </c>
      <c r="AX338" s="37" t="s">
        <v>97</v>
      </c>
      <c r="AY338" s="37" t="s">
        <v>97</v>
      </c>
      <c r="AZ338" s="37" t="s">
        <v>97</v>
      </c>
      <c r="BA338" s="37" t="s">
        <v>97</v>
      </c>
      <c r="BB338" s="37" t="s">
        <v>97</v>
      </c>
      <c r="BC338" s="37" t="s">
        <v>97</v>
      </c>
    </row>
    <row r="339" spans="1:55" ht="28.5" customHeight="1" x14ac:dyDescent="0.25">
      <c r="A339" s="66" t="s">
        <v>90</v>
      </c>
      <c r="B339" s="26" t="s">
        <v>481</v>
      </c>
      <c r="C339" s="34" t="s">
        <v>478</v>
      </c>
      <c r="D339" s="80">
        <v>0</v>
      </c>
      <c r="E339" s="80">
        <f t="shared" si="167"/>
        <v>0</v>
      </c>
      <c r="F339" s="80">
        <f t="shared" si="168"/>
        <v>0</v>
      </c>
      <c r="G339" s="80">
        <f t="shared" si="169"/>
        <v>0</v>
      </c>
      <c r="H339" s="80">
        <f t="shared" si="170"/>
        <v>0</v>
      </c>
      <c r="I339" s="80">
        <f t="shared" si="171"/>
        <v>0</v>
      </c>
      <c r="J339" s="80">
        <f t="shared" si="161"/>
        <v>0</v>
      </c>
      <c r="K339" s="80">
        <v>0</v>
      </c>
      <c r="L339" s="80">
        <v>0</v>
      </c>
      <c r="M339" s="80">
        <v>0</v>
      </c>
      <c r="N339" s="80">
        <v>0</v>
      </c>
      <c r="O339" s="80">
        <v>0</v>
      </c>
      <c r="P339" s="80">
        <v>0</v>
      </c>
      <c r="Q339" s="80">
        <v>0</v>
      </c>
      <c r="R339" s="80">
        <v>0</v>
      </c>
      <c r="S339" s="80">
        <v>0</v>
      </c>
      <c r="T339" s="37" t="s">
        <v>97</v>
      </c>
      <c r="U339" s="37" t="s">
        <v>97</v>
      </c>
      <c r="V339" s="37" t="s">
        <v>97</v>
      </c>
      <c r="W339" s="37" t="s">
        <v>97</v>
      </c>
      <c r="X339" s="37" t="s">
        <v>97</v>
      </c>
      <c r="Y339" s="37" t="s">
        <v>97</v>
      </c>
      <c r="Z339" s="37" t="s">
        <v>97</v>
      </c>
      <c r="AA339" s="37" t="s">
        <v>97</v>
      </c>
      <c r="AB339" s="37" t="s">
        <v>97</v>
      </c>
      <c r="AC339" s="37" t="s">
        <v>97</v>
      </c>
      <c r="AD339" s="80">
        <v>0</v>
      </c>
      <c r="AE339" s="80">
        <f t="shared" si="173"/>
        <v>0.64745761999999996</v>
      </c>
      <c r="AF339" s="80">
        <f t="shared" si="183"/>
        <v>0</v>
      </c>
      <c r="AG339" s="80">
        <f t="shared" si="184"/>
        <v>0</v>
      </c>
      <c r="AH339" s="80">
        <f t="shared" si="185"/>
        <v>0.64745761999999996</v>
      </c>
      <c r="AI339" s="80">
        <f t="shared" si="186"/>
        <v>0</v>
      </c>
      <c r="AJ339" s="80">
        <f t="shared" si="162"/>
        <v>0.64745761999999996</v>
      </c>
      <c r="AK339" s="80">
        <v>0</v>
      </c>
      <c r="AL339" s="80">
        <v>0</v>
      </c>
      <c r="AM339" s="80">
        <v>0.64745761999999996</v>
      </c>
      <c r="AN339" s="80">
        <v>0</v>
      </c>
      <c r="AO339" s="37">
        <f t="shared" si="193"/>
        <v>0</v>
      </c>
      <c r="AP339" s="37">
        <v>0</v>
      </c>
      <c r="AQ339" s="37">
        <v>0</v>
      </c>
      <c r="AR339" s="37">
        <v>0</v>
      </c>
      <c r="AS339" s="37">
        <v>0</v>
      </c>
      <c r="AT339" s="37" t="s">
        <v>97</v>
      </c>
      <c r="AU339" s="37" t="s">
        <v>97</v>
      </c>
      <c r="AV339" s="37" t="s">
        <v>97</v>
      </c>
      <c r="AW339" s="37" t="s">
        <v>97</v>
      </c>
      <c r="AX339" s="37" t="s">
        <v>97</v>
      </c>
      <c r="AY339" s="37" t="s">
        <v>97</v>
      </c>
      <c r="AZ339" s="37" t="s">
        <v>97</v>
      </c>
      <c r="BA339" s="37" t="s">
        <v>97</v>
      </c>
      <c r="BB339" s="37" t="s">
        <v>97</v>
      </c>
      <c r="BC339" s="37" t="s">
        <v>97</v>
      </c>
    </row>
    <row r="340" spans="1:55" x14ac:dyDescent="0.25">
      <c r="A340" s="99" t="s">
        <v>90</v>
      </c>
      <c r="B340" s="26" t="s">
        <v>638</v>
      </c>
      <c r="C340" s="95" t="s">
        <v>639</v>
      </c>
      <c r="D340" s="37">
        <v>0</v>
      </c>
      <c r="E340" s="80">
        <f t="shared" si="167"/>
        <v>0.147900012</v>
      </c>
      <c r="F340" s="80">
        <f t="shared" si="168"/>
        <v>0</v>
      </c>
      <c r="G340" s="80">
        <f t="shared" si="169"/>
        <v>0</v>
      </c>
      <c r="H340" s="80">
        <f t="shared" si="170"/>
        <v>0.147900012</v>
      </c>
      <c r="I340" s="80">
        <f t="shared" si="171"/>
        <v>0</v>
      </c>
      <c r="J340" s="80">
        <f t="shared" si="161"/>
        <v>0</v>
      </c>
      <c r="K340" s="37">
        <v>0</v>
      </c>
      <c r="L340" s="37">
        <v>0</v>
      </c>
      <c r="M340" s="37">
        <v>0</v>
      </c>
      <c r="N340" s="37">
        <v>0</v>
      </c>
      <c r="O340" s="37">
        <f>P340+Q340+R340+S340</f>
        <v>0.147900012</v>
      </c>
      <c r="P340" s="80">
        <v>0</v>
      </c>
      <c r="Q340" s="37">
        <v>0</v>
      </c>
      <c r="R340" s="37">
        <v>0.147900012</v>
      </c>
      <c r="S340" s="37">
        <v>0</v>
      </c>
      <c r="T340" s="37" t="s">
        <v>97</v>
      </c>
      <c r="U340" s="37" t="s">
        <v>97</v>
      </c>
      <c r="V340" s="37" t="s">
        <v>97</v>
      </c>
      <c r="W340" s="37" t="s">
        <v>97</v>
      </c>
      <c r="X340" s="37" t="s">
        <v>97</v>
      </c>
      <c r="Y340" s="37" t="s">
        <v>97</v>
      </c>
      <c r="Z340" s="37" t="s">
        <v>97</v>
      </c>
      <c r="AA340" s="37" t="s">
        <v>97</v>
      </c>
      <c r="AB340" s="37" t="s">
        <v>97</v>
      </c>
      <c r="AC340" s="37" t="s">
        <v>97</v>
      </c>
      <c r="AD340" s="80">
        <v>0</v>
      </c>
      <c r="AE340" s="80">
        <f t="shared" si="173"/>
        <v>0.12325001000000001</v>
      </c>
      <c r="AF340" s="80">
        <f t="shared" si="183"/>
        <v>0</v>
      </c>
      <c r="AG340" s="80">
        <f t="shared" si="184"/>
        <v>0</v>
      </c>
      <c r="AH340" s="80">
        <f t="shared" si="185"/>
        <v>0.12325001000000001</v>
      </c>
      <c r="AI340" s="80">
        <f t="shared" si="186"/>
        <v>0</v>
      </c>
      <c r="AJ340" s="80">
        <f t="shared" si="162"/>
        <v>0</v>
      </c>
      <c r="AK340" s="37">
        <v>0</v>
      </c>
      <c r="AL340" s="37">
        <v>0</v>
      </c>
      <c r="AM340" s="37">
        <v>0</v>
      </c>
      <c r="AN340" s="37">
        <v>0</v>
      </c>
      <c r="AO340" s="37">
        <f t="shared" si="193"/>
        <v>0.12325001000000001</v>
      </c>
      <c r="AP340" s="37">
        <v>0</v>
      </c>
      <c r="AQ340" s="37">
        <v>0</v>
      </c>
      <c r="AR340" s="37">
        <f>0.147900012/1.2</f>
        <v>0.12325001000000001</v>
      </c>
      <c r="AS340" s="37">
        <v>0</v>
      </c>
      <c r="AT340" s="37" t="s">
        <v>97</v>
      </c>
      <c r="AU340" s="37" t="s">
        <v>97</v>
      </c>
      <c r="AV340" s="37" t="s">
        <v>97</v>
      </c>
      <c r="AW340" s="37" t="s">
        <v>97</v>
      </c>
      <c r="AX340" s="37" t="s">
        <v>97</v>
      </c>
      <c r="AY340" s="37" t="s">
        <v>97</v>
      </c>
      <c r="AZ340" s="37" t="s">
        <v>97</v>
      </c>
      <c r="BA340" s="37" t="s">
        <v>97</v>
      </c>
      <c r="BB340" s="37" t="s">
        <v>97</v>
      </c>
      <c r="BC340" s="37" t="s">
        <v>97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5">
    <mergeCell ref="AO206:AO208"/>
    <mergeCell ref="AP206:AP208"/>
    <mergeCell ref="AQ206:AQ208"/>
    <mergeCell ref="AR206:AR208"/>
    <mergeCell ref="AS206:AS208"/>
    <mergeCell ref="A13:A16"/>
    <mergeCell ref="C13:C16"/>
    <mergeCell ref="E14:AC14"/>
    <mergeCell ref="E15:I15"/>
    <mergeCell ref="AE14:BC14"/>
    <mergeCell ref="AE15:AI15"/>
    <mergeCell ref="AJ15:AN15"/>
    <mergeCell ref="AO15:AS15"/>
    <mergeCell ref="AT15:AX15"/>
    <mergeCell ref="A4:BC4"/>
    <mergeCell ref="A7:BC7"/>
    <mergeCell ref="A8:BC8"/>
    <mergeCell ref="A10:BC10"/>
    <mergeCell ref="AY15:BC15"/>
    <mergeCell ref="D15:D16"/>
    <mergeCell ref="AD15:AD16"/>
    <mergeCell ref="J15:N15"/>
    <mergeCell ref="O15:S15"/>
    <mergeCell ref="T15:X15"/>
    <mergeCell ref="A5:BC5"/>
    <mergeCell ref="B13:B16"/>
    <mergeCell ref="A12:BC12"/>
    <mergeCell ref="D13:AC13"/>
    <mergeCell ref="Y15:AC15"/>
    <mergeCell ref="AD13:BC13"/>
    <mergeCell ref="S206:S208"/>
    <mergeCell ref="Q206:Q208"/>
    <mergeCell ref="O206:O208"/>
    <mergeCell ref="P206:P208"/>
    <mergeCell ref="R206:R208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2019-08-12T12:00:15Z</dcterms:modified>
</cp:coreProperties>
</file>