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6300" yWindow="195" windowWidth="20250" windowHeight="13920" tabRatio="796"/>
  </bookViews>
  <sheets>
    <sheet name="12квОсв" sheetId="12" r:id="rId1"/>
  </sheets>
  <definedNames>
    <definedName name="_xlnm._FilterDatabase" localSheetId="0" hidden="1">'12квОсв'!$A$16:$AB$16</definedName>
    <definedName name="Z_500C2F4F_1743_499A_A051_20565DBF52B2_.wvu.PrintArea" localSheetId="0" hidden="1">'12квОсв'!$A$1:$V$16</definedName>
    <definedName name="_xlnm.Print_Area" localSheetId="0">'12квОсв'!$A$1:$V$16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E248" i="12" l="1"/>
  <c r="E23" i="12" s="1"/>
  <c r="E228" i="12"/>
  <c r="E21" i="12" s="1"/>
  <c r="E219" i="12"/>
  <c r="E159" i="12"/>
  <c r="E158" i="12" s="1"/>
  <c r="E108" i="12"/>
  <c r="E96" i="12"/>
  <c r="E80" i="12"/>
  <c r="E64" i="12"/>
  <c r="E43" i="12"/>
  <c r="E35" i="12"/>
  <c r="E27" i="12"/>
  <c r="E22" i="12"/>
  <c r="E20" i="12"/>
  <c r="E95" i="12" l="1"/>
  <c r="E94" i="12" s="1"/>
  <c r="E19" i="12" s="1"/>
  <c r="E63" i="12"/>
  <c r="E26" i="12"/>
  <c r="P27" i="12"/>
  <c r="N27" i="12"/>
  <c r="L27" i="12"/>
  <c r="J27" i="12"/>
  <c r="E25" i="12" l="1"/>
  <c r="E18" i="12" s="1"/>
  <c r="E17" i="12" s="1"/>
  <c r="H47" i="12"/>
  <c r="H48" i="12"/>
  <c r="H49" i="12"/>
  <c r="H50" i="12"/>
  <c r="H46" i="12"/>
  <c r="I45" i="12" l="1"/>
  <c r="I48" i="12"/>
  <c r="I49" i="12"/>
  <c r="I50" i="12"/>
  <c r="I44" i="12"/>
  <c r="K47" i="12" l="1"/>
  <c r="K46" i="12"/>
  <c r="I46" i="12" s="1"/>
  <c r="H44" i="12"/>
  <c r="J43" i="12"/>
  <c r="L43" i="12"/>
  <c r="N43" i="12"/>
  <c r="P43" i="12"/>
  <c r="K43" i="12" l="1"/>
  <c r="I47" i="12"/>
  <c r="H20" i="12"/>
  <c r="G20" i="12" s="1"/>
  <c r="H21" i="12"/>
  <c r="G21" i="12" s="1"/>
  <c r="H22" i="12"/>
  <c r="G22" i="12" s="1"/>
  <c r="H23" i="12"/>
  <c r="G23" i="12" s="1"/>
  <c r="H24" i="12"/>
  <c r="G24" i="12" s="1"/>
  <c r="H26" i="12"/>
  <c r="G26" i="12" s="1"/>
  <c r="H28" i="12"/>
  <c r="G28" i="12" s="1"/>
  <c r="H29" i="12"/>
  <c r="G29" i="12" s="1"/>
  <c r="H30" i="12"/>
  <c r="G30" i="12" s="1"/>
  <c r="H31" i="12"/>
  <c r="G31" i="12" s="1"/>
  <c r="H33" i="12"/>
  <c r="G33" i="12" s="1"/>
  <c r="H34" i="12"/>
  <c r="G34" i="12" s="1"/>
  <c r="H35" i="12"/>
  <c r="G35" i="12" s="1"/>
  <c r="H36" i="12"/>
  <c r="G36" i="12" s="1"/>
  <c r="H37" i="12"/>
  <c r="G37" i="12" s="1"/>
  <c r="H38" i="12"/>
  <c r="G38" i="12" s="1"/>
  <c r="H39" i="12"/>
  <c r="G39" i="12" s="1"/>
  <c r="H41" i="12"/>
  <c r="G41" i="12" s="1"/>
  <c r="H42" i="12"/>
  <c r="G42" i="12" s="1"/>
  <c r="G43" i="12"/>
  <c r="G50" i="12"/>
  <c r="H51" i="12"/>
  <c r="G51" i="12" s="1"/>
  <c r="H52" i="12"/>
  <c r="G52" i="12" s="1"/>
  <c r="H53" i="12"/>
  <c r="G53" i="12" s="1"/>
  <c r="H54" i="12"/>
  <c r="G54" i="12" s="1"/>
  <c r="H55" i="12"/>
  <c r="G55" i="12" s="1"/>
  <c r="H56" i="12"/>
  <c r="G56" i="12" s="1"/>
  <c r="H57" i="12"/>
  <c r="G57" i="12" s="1"/>
  <c r="H58" i="12"/>
  <c r="G58" i="12" s="1"/>
  <c r="H59" i="12"/>
  <c r="G59" i="12" s="1"/>
  <c r="H60" i="12"/>
  <c r="G60" i="12" s="1"/>
  <c r="H61" i="12"/>
  <c r="G61" i="12" s="1"/>
  <c r="H62" i="12"/>
  <c r="G62" i="12" s="1"/>
  <c r="H64" i="12"/>
  <c r="G64" i="12" s="1"/>
  <c r="H65" i="12"/>
  <c r="G65" i="12" s="1"/>
  <c r="H66" i="12"/>
  <c r="G66" i="12" s="1"/>
  <c r="H67" i="12"/>
  <c r="G67" i="12" s="1"/>
  <c r="H68" i="12"/>
  <c r="G68" i="12" s="1"/>
  <c r="H69" i="12"/>
  <c r="G69" i="12" s="1"/>
  <c r="H70" i="12"/>
  <c r="G70" i="12" s="1"/>
  <c r="H71" i="12"/>
  <c r="G71" i="12" s="1"/>
  <c r="H72" i="12"/>
  <c r="G72" i="12" s="1"/>
  <c r="H73" i="12"/>
  <c r="G73" i="12" s="1"/>
  <c r="H74" i="12"/>
  <c r="G74" i="12" s="1"/>
  <c r="H75" i="12"/>
  <c r="G75" i="12" s="1"/>
  <c r="H76" i="12"/>
  <c r="G76" i="12" s="1"/>
  <c r="H77" i="12"/>
  <c r="G77" i="12" s="1"/>
  <c r="H78" i="12"/>
  <c r="G78" i="12" s="1"/>
  <c r="H79" i="12"/>
  <c r="G79" i="12" s="1"/>
  <c r="H81" i="12"/>
  <c r="G81" i="12" s="1"/>
  <c r="H82" i="12"/>
  <c r="G82" i="12" s="1"/>
  <c r="H83" i="12"/>
  <c r="G83" i="12" s="1"/>
  <c r="H84" i="12"/>
  <c r="H85" i="12"/>
  <c r="G85" i="12" s="1"/>
  <c r="H86" i="12"/>
  <c r="G86" i="12" s="1"/>
  <c r="H87" i="12"/>
  <c r="G87" i="12" s="1"/>
  <c r="H88" i="12"/>
  <c r="G88" i="12" s="1"/>
  <c r="H89" i="12"/>
  <c r="G89" i="12" s="1"/>
  <c r="H90" i="12"/>
  <c r="G90" i="12" s="1"/>
  <c r="H91" i="12"/>
  <c r="G91" i="12" s="1"/>
  <c r="H96" i="12"/>
  <c r="G96" i="12" s="1"/>
  <c r="H97" i="12"/>
  <c r="G97" i="12" s="1"/>
  <c r="H98" i="12"/>
  <c r="G98" i="12" s="1"/>
  <c r="H99" i="12"/>
  <c r="G99" i="12" s="1"/>
  <c r="H100" i="12"/>
  <c r="G100" i="12" s="1"/>
  <c r="H101" i="12"/>
  <c r="G101" i="12" s="1"/>
  <c r="H102" i="12"/>
  <c r="G102" i="12" s="1"/>
  <c r="H103" i="12"/>
  <c r="G103" i="12" s="1"/>
  <c r="H104" i="12"/>
  <c r="G104" i="12" s="1"/>
  <c r="H105" i="12"/>
  <c r="G105" i="12" s="1"/>
  <c r="H106" i="12"/>
  <c r="G106" i="12" s="1"/>
  <c r="H107" i="12"/>
  <c r="G107" i="12" s="1"/>
  <c r="H109" i="12"/>
  <c r="G109" i="12" s="1"/>
  <c r="H110" i="12"/>
  <c r="G110" i="12" s="1"/>
  <c r="H111" i="12"/>
  <c r="G111" i="12" s="1"/>
  <c r="H112" i="12"/>
  <c r="G112" i="12" s="1"/>
  <c r="H113" i="12"/>
  <c r="G113" i="12" s="1"/>
  <c r="H114" i="12"/>
  <c r="G114" i="12" s="1"/>
  <c r="H115" i="12"/>
  <c r="G115" i="12" s="1"/>
  <c r="H116" i="12"/>
  <c r="G116" i="12" s="1"/>
  <c r="H117" i="12"/>
  <c r="G117" i="12" s="1"/>
  <c r="H118" i="12"/>
  <c r="G118" i="12" s="1"/>
  <c r="H119" i="12"/>
  <c r="G119" i="12" s="1"/>
  <c r="H120" i="12"/>
  <c r="G120" i="12" s="1"/>
  <c r="H121" i="12"/>
  <c r="G121" i="12" s="1"/>
  <c r="H122" i="12"/>
  <c r="G122" i="12" s="1"/>
  <c r="H123" i="12"/>
  <c r="G123" i="12" s="1"/>
  <c r="H124" i="12"/>
  <c r="G124" i="12" s="1"/>
  <c r="H125" i="12"/>
  <c r="G125" i="12" s="1"/>
  <c r="H126" i="12"/>
  <c r="G126" i="12" s="1"/>
  <c r="H127" i="12"/>
  <c r="G127" i="12" s="1"/>
  <c r="H128" i="12"/>
  <c r="G128" i="12" s="1"/>
  <c r="H129" i="12"/>
  <c r="G129" i="12" s="1"/>
  <c r="H130" i="12"/>
  <c r="G130" i="12" s="1"/>
  <c r="H131" i="12"/>
  <c r="G131" i="12" s="1"/>
  <c r="H132" i="12"/>
  <c r="G132" i="12" s="1"/>
  <c r="H133" i="12"/>
  <c r="G133" i="12" s="1"/>
  <c r="H134" i="12"/>
  <c r="G134" i="12" s="1"/>
  <c r="H135" i="12"/>
  <c r="G135" i="12" s="1"/>
  <c r="H136" i="12"/>
  <c r="G136" i="12" s="1"/>
  <c r="H137" i="12"/>
  <c r="G137" i="12" s="1"/>
  <c r="H138" i="12"/>
  <c r="G138" i="12" s="1"/>
  <c r="H139" i="12"/>
  <c r="G139" i="12" s="1"/>
  <c r="H140" i="12"/>
  <c r="G140" i="12" s="1"/>
  <c r="H141" i="12"/>
  <c r="G141" i="12" s="1"/>
  <c r="H142" i="12"/>
  <c r="G142" i="12" s="1"/>
  <c r="H143" i="12"/>
  <c r="G143" i="12" s="1"/>
  <c r="H144" i="12"/>
  <c r="G144" i="12" s="1"/>
  <c r="H145" i="12"/>
  <c r="G145" i="12" s="1"/>
  <c r="H146" i="12"/>
  <c r="G146" i="12" s="1"/>
  <c r="H147" i="12"/>
  <c r="G147" i="12" s="1"/>
  <c r="H148" i="12"/>
  <c r="G148" i="12" s="1"/>
  <c r="H149" i="12"/>
  <c r="G149" i="12" s="1"/>
  <c r="H150" i="12"/>
  <c r="G150" i="12" s="1"/>
  <c r="H151" i="12"/>
  <c r="G151" i="12" s="1"/>
  <c r="H152" i="12"/>
  <c r="G152" i="12" s="1"/>
  <c r="H153" i="12"/>
  <c r="G153" i="12" s="1"/>
  <c r="H154" i="12"/>
  <c r="G154" i="12" s="1"/>
  <c r="H155" i="12"/>
  <c r="G155" i="12" s="1"/>
  <c r="H156" i="12"/>
  <c r="G156" i="12" s="1"/>
  <c r="H157" i="12"/>
  <c r="G157" i="12" s="1"/>
  <c r="H158" i="12"/>
  <c r="G158" i="12" s="1"/>
  <c r="H159" i="12"/>
  <c r="H160" i="12"/>
  <c r="G160" i="12" s="1"/>
  <c r="H161" i="12"/>
  <c r="G161" i="12" s="1"/>
  <c r="H162" i="12"/>
  <c r="G162" i="12" s="1"/>
  <c r="H164" i="12"/>
  <c r="G164" i="12" s="1"/>
  <c r="H165" i="12"/>
  <c r="G165" i="12" s="1"/>
  <c r="H166" i="12"/>
  <c r="G166" i="12" s="1"/>
  <c r="H167" i="12"/>
  <c r="G167" i="12" s="1"/>
  <c r="H168" i="12"/>
  <c r="G168" i="12" s="1"/>
  <c r="H169" i="12"/>
  <c r="G169" i="12" s="1"/>
  <c r="H170" i="12"/>
  <c r="G170" i="12" s="1"/>
  <c r="H171" i="12"/>
  <c r="G171" i="12" s="1"/>
  <c r="H172" i="12"/>
  <c r="G172" i="12" s="1"/>
  <c r="H173" i="12"/>
  <c r="G173" i="12" s="1"/>
  <c r="H174" i="12"/>
  <c r="G174" i="12" s="1"/>
  <c r="H175" i="12"/>
  <c r="G175" i="12" s="1"/>
  <c r="H176" i="12"/>
  <c r="G176" i="12" s="1"/>
  <c r="H177" i="12"/>
  <c r="G177" i="12" s="1"/>
  <c r="H178" i="12"/>
  <c r="G178" i="12" s="1"/>
  <c r="H179" i="12"/>
  <c r="G179" i="12" s="1"/>
  <c r="H180" i="12"/>
  <c r="G180" i="12" s="1"/>
  <c r="H181" i="12"/>
  <c r="G181" i="12" s="1"/>
  <c r="H182" i="12"/>
  <c r="G182" i="12" s="1"/>
  <c r="H183" i="12"/>
  <c r="G183" i="12" s="1"/>
  <c r="H184" i="12"/>
  <c r="G184" i="12" s="1"/>
  <c r="H185" i="12"/>
  <c r="G185" i="12" s="1"/>
  <c r="H186" i="12"/>
  <c r="G186" i="12" s="1"/>
  <c r="H187" i="12"/>
  <c r="G187" i="12" s="1"/>
  <c r="H188" i="12"/>
  <c r="G188" i="12" s="1"/>
  <c r="H189" i="12"/>
  <c r="G189" i="12" s="1"/>
  <c r="H190" i="12"/>
  <c r="G190" i="12" s="1"/>
  <c r="H191" i="12"/>
  <c r="G191" i="12" s="1"/>
  <c r="H192" i="12"/>
  <c r="G192" i="12" s="1"/>
  <c r="H193" i="12"/>
  <c r="G193" i="12" s="1"/>
  <c r="H194" i="12"/>
  <c r="G194" i="12" s="1"/>
  <c r="H195" i="12"/>
  <c r="G195" i="12" s="1"/>
  <c r="H196" i="12"/>
  <c r="G196" i="12" s="1"/>
  <c r="H197" i="12"/>
  <c r="G197" i="12" s="1"/>
  <c r="H198" i="12"/>
  <c r="G198" i="12" s="1"/>
  <c r="H199" i="12"/>
  <c r="G199" i="12" s="1"/>
  <c r="H200" i="12"/>
  <c r="G200" i="12" s="1"/>
  <c r="H201" i="12"/>
  <c r="G201" i="12" s="1"/>
  <c r="H202" i="12"/>
  <c r="G202" i="12" s="1"/>
  <c r="H203" i="12"/>
  <c r="G203" i="12" s="1"/>
  <c r="H204" i="12"/>
  <c r="G204" i="12" s="1"/>
  <c r="H205" i="12"/>
  <c r="G205" i="12" s="1"/>
  <c r="H206" i="12"/>
  <c r="G206" i="12" s="1"/>
  <c r="H207" i="12"/>
  <c r="G207" i="12" s="1"/>
  <c r="H208" i="12"/>
  <c r="G208" i="12" s="1"/>
  <c r="H209" i="12"/>
  <c r="G209" i="12" s="1"/>
  <c r="H210" i="12"/>
  <c r="G210" i="12" s="1"/>
  <c r="H211" i="12"/>
  <c r="G211" i="12" s="1"/>
  <c r="H212" i="12"/>
  <c r="G212" i="12" s="1"/>
  <c r="H213" i="12"/>
  <c r="G213" i="12" s="1"/>
  <c r="H214" i="12"/>
  <c r="G214" i="12" s="1"/>
  <c r="H215" i="12"/>
  <c r="G215" i="12" s="1"/>
  <c r="H216" i="12"/>
  <c r="G216" i="12" s="1"/>
  <c r="H217" i="12"/>
  <c r="G217" i="12" s="1"/>
  <c r="H218" i="12"/>
  <c r="G218" i="12" s="1"/>
  <c r="H219" i="12"/>
  <c r="G219" i="12" s="1"/>
  <c r="H220" i="12"/>
  <c r="G220" i="12" s="1"/>
  <c r="H221" i="12"/>
  <c r="G221" i="12" s="1"/>
  <c r="H222" i="12"/>
  <c r="G222" i="12" s="1"/>
  <c r="H223" i="12"/>
  <c r="G223" i="12" s="1"/>
  <c r="H224" i="12"/>
  <c r="G224" i="12" s="1"/>
  <c r="H225" i="12"/>
  <c r="G225" i="12" s="1"/>
  <c r="H226" i="12"/>
  <c r="G226" i="12" s="1"/>
  <c r="H227" i="12"/>
  <c r="G227" i="12" s="1"/>
  <c r="H228" i="12"/>
  <c r="G228" i="12" s="1"/>
  <c r="H229" i="12"/>
  <c r="G229" i="12" s="1"/>
  <c r="H230" i="12"/>
  <c r="G230" i="12" s="1"/>
  <c r="H231" i="12"/>
  <c r="G231" i="12" s="1"/>
  <c r="H232" i="12"/>
  <c r="G232" i="12" s="1"/>
  <c r="H233" i="12"/>
  <c r="G233" i="12" s="1"/>
  <c r="H234" i="12"/>
  <c r="G234" i="12" s="1"/>
  <c r="H235" i="12"/>
  <c r="G235" i="12" s="1"/>
  <c r="H236" i="12"/>
  <c r="G236" i="12" s="1"/>
  <c r="H237" i="12"/>
  <c r="G237" i="12" s="1"/>
  <c r="H238" i="12"/>
  <c r="G238" i="12" s="1"/>
  <c r="H239" i="12"/>
  <c r="G239" i="12" s="1"/>
  <c r="H240" i="12"/>
  <c r="G240" i="12" s="1"/>
  <c r="H241" i="12"/>
  <c r="G241" i="12" s="1"/>
  <c r="H242" i="12"/>
  <c r="G242" i="12" s="1"/>
  <c r="H243" i="12"/>
  <c r="G243" i="12" s="1"/>
  <c r="H244" i="12"/>
  <c r="G244" i="12" s="1"/>
  <c r="H245" i="12"/>
  <c r="G245" i="12" s="1"/>
  <c r="H246" i="12"/>
  <c r="G246" i="12" s="1"/>
  <c r="H247" i="12"/>
  <c r="G247" i="12" s="1"/>
  <c r="H248" i="12"/>
  <c r="G248" i="12" s="1"/>
  <c r="H249" i="12"/>
  <c r="G249" i="12" s="1"/>
  <c r="H250" i="12"/>
  <c r="G250" i="12" s="1"/>
  <c r="H251" i="12"/>
  <c r="G251" i="12" s="1"/>
  <c r="H252" i="12"/>
  <c r="G252" i="12" s="1"/>
  <c r="H253" i="12"/>
  <c r="G253" i="12" s="1"/>
  <c r="G49" i="12"/>
  <c r="G84" i="12"/>
  <c r="G159" i="12"/>
  <c r="U39" i="12" l="1"/>
  <c r="U65" i="12"/>
  <c r="U110" i="12"/>
  <c r="U111" i="12"/>
  <c r="U155" i="12"/>
  <c r="U157" i="12"/>
  <c r="U164" i="12"/>
  <c r="U165" i="12"/>
  <c r="U166" i="12"/>
  <c r="U167" i="12"/>
  <c r="U168" i="12"/>
  <c r="U169" i="12"/>
  <c r="U170" i="12"/>
  <c r="U171" i="12"/>
  <c r="U172" i="12"/>
  <c r="U173" i="12"/>
  <c r="U174" i="12"/>
  <c r="U175" i="12"/>
  <c r="U176" i="12"/>
  <c r="U179" i="12"/>
  <c r="U180" i="12"/>
  <c r="U181" i="12"/>
  <c r="U182" i="12"/>
  <c r="U183" i="12"/>
  <c r="U184" i="12"/>
  <c r="U185" i="12"/>
  <c r="U186" i="12"/>
  <c r="U187" i="12"/>
  <c r="U188" i="12"/>
  <c r="U189" i="12"/>
  <c r="U190" i="12"/>
  <c r="U191" i="12"/>
  <c r="U192" i="12"/>
  <c r="U193" i="12"/>
  <c r="U194" i="12"/>
  <c r="U195" i="12"/>
  <c r="U196" i="12"/>
  <c r="U197" i="12"/>
  <c r="U198" i="12"/>
  <c r="U199" i="12"/>
  <c r="U200" i="12"/>
  <c r="U217" i="12"/>
  <c r="U221" i="12"/>
  <c r="U222" i="12"/>
  <c r="U229" i="12"/>
  <c r="U230" i="12"/>
  <c r="U231" i="12"/>
  <c r="U232" i="12"/>
  <c r="U233" i="12"/>
  <c r="U234" i="12"/>
  <c r="U235" i="12"/>
  <c r="U236" i="12"/>
  <c r="U237" i="12"/>
  <c r="U238" i="12"/>
  <c r="U239" i="12"/>
  <c r="U240" i="12"/>
  <c r="U241" i="12"/>
  <c r="U242" i="12"/>
  <c r="U243" i="12"/>
  <c r="T24" i="12"/>
  <c r="T33" i="12"/>
  <c r="T34" i="12"/>
  <c r="T39" i="12"/>
  <c r="T41" i="12"/>
  <c r="T42" i="12"/>
  <c r="T49" i="12"/>
  <c r="T50" i="12"/>
  <c r="T51" i="12"/>
  <c r="T52" i="12"/>
  <c r="T53" i="12"/>
  <c r="T54" i="12"/>
  <c r="T55" i="12"/>
  <c r="T56" i="12"/>
  <c r="T57" i="12"/>
  <c r="T58" i="12"/>
  <c r="T59" i="12"/>
  <c r="T60" i="12"/>
  <c r="T61" i="12"/>
  <c r="T62" i="12"/>
  <c r="T65" i="12"/>
  <c r="T70" i="12"/>
  <c r="T71" i="12"/>
  <c r="T72" i="12"/>
  <c r="T73" i="12"/>
  <c r="T74" i="12"/>
  <c r="T75" i="12"/>
  <c r="T76" i="12"/>
  <c r="T77" i="12"/>
  <c r="T78" i="12"/>
  <c r="T79" i="12"/>
  <c r="T81" i="12"/>
  <c r="T82" i="12"/>
  <c r="T83" i="12"/>
  <c r="T84" i="12"/>
  <c r="T85" i="12"/>
  <c r="T86" i="12"/>
  <c r="T87" i="12"/>
  <c r="T88" i="12"/>
  <c r="T89" i="12"/>
  <c r="T90" i="12"/>
  <c r="T91" i="12"/>
  <c r="T92" i="12"/>
  <c r="T93" i="12"/>
  <c r="T97" i="12"/>
  <c r="T98" i="12"/>
  <c r="T99" i="12"/>
  <c r="T100" i="12"/>
  <c r="T101" i="12"/>
  <c r="T102" i="12"/>
  <c r="T103" i="12"/>
  <c r="T104" i="12"/>
  <c r="T106" i="12"/>
  <c r="T110" i="12"/>
  <c r="T111" i="12"/>
  <c r="T112" i="12"/>
  <c r="T113" i="12"/>
  <c r="T114" i="12"/>
  <c r="T115" i="12"/>
  <c r="T116" i="12"/>
  <c r="T117" i="12"/>
  <c r="T118" i="12"/>
  <c r="T119" i="12"/>
  <c r="T120" i="12"/>
  <c r="T121" i="12"/>
  <c r="T122" i="12"/>
  <c r="T123" i="12"/>
  <c r="T124" i="12"/>
  <c r="T125" i="12"/>
  <c r="T126" i="12"/>
  <c r="T127" i="12"/>
  <c r="T128" i="12"/>
  <c r="T129" i="12"/>
  <c r="T130" i="12"/>
  <c r="T131" i="12"/>
  <c r="T132" i="12"/>
  <c r="T133" i="12"/>
  <c r="T134" i="12"/>
  <c r="T135" i="12"/>
  <c r="T136" i="12"/>
  <c r="T137" i="12"/>
  <c r="T138" i="12"/>
  <c r="T139" i="12"/>
  <c r="T140" i="12"/>
  <c r="T141" i="12"/>
  <c r="T142" i="12"/>
  <c r="T143" i="12"/>
  <c r="T144" i="12"/>
  <c r="T145" i="12"/>
  <c r="T146" i="12"/>
  <c r="T147" i="12"/>
  <c r="T148" i="12"/>
  <c r="T149" i="12"/>
  <c r="T150" i="12"/>
  <c r="T151" i="12"/>
  <c r="T152" i="12"/>
  <c r="T153" i="12"/>
  <c r="T154" i="12"/>
  <c r="T155" i="12"/>
  <c r="T157" i="12"/>
  <c r="T164" i="12"/>
  <c r="T165" i="12"/>
  <c r="T166" i="12"/>
  <c r="T167" i="12"/>
  <c r="T168" i="12"/>
  <c r="T169" i="12"/>
  <c r="T170" i="12"/>
  <c r="T171" i="12"/>
  <c r="T172" i="12"/>
  <c r="T173" i="12"/>
  <c r="T174" i="12"/>
  <c r="T175" i="12"/>
  <c r="T176" i="12"/>
  <c r="T179" i="12"/>
  <c r="T180" i="12"/>
  <c r="T181" i="12"/>
  <c r="T182" i="12"/>
  <c r="T183" i="12"/>
  <c r="T184" i="12"/>
  <c r="T185" i="12"/>
  <c r="T186" i="12"/>
  <c r="T187" i="12"/>
  <c r="T188" i="12"/>
  <c r="T189" i="12"/>
  <c r="T190" i="12"/>
  <c r="T191" i="12"/>
  <c r="T192" i="12"/>
  <c r="T193" i="12"/>
  <c r="T194" i="12"/>
  <c r="T195" i="12"/>
  <c r="T196" i="12"/>
  <c r="T197" i="12"/>
  <c r="T198" i="12"/>
  <c r="T199" i="12"/>
  <c r="T200" i="12"/>
  <c r="T203" i="12"/>
  <c r="T206" i="12"/>
  <c r="T207" i="12"/>
  <c r="T208" i="12"/>
  <c r="T209" i="12"/>
  <c r="T210" i="12"/>
  <c r="T211" i="12"/>
  <c r="T212" i="12"/>
  <c r="T213" i="12"/>
  <c r="T214" i="12"/>
  <c r="T215" i="12"/>
  <c r="T216" i="12"/>
  <c r="T217" i="12"/>
  <c r="T218" i="12"/>
  <c r="T220" i="12"/>
  <c r="T221" i="12"/>
  <c r="T222" i="12"/>
  <c r="T223" i="12"/>
  <c r="T224" i="12"/>
  <c r="T225" i="12"/>
  <c r="T226" i="12"/>
  <c r="T227" i="12"/>
  <c r="T229" i="12"/>
  <c r="T230" i="12"/>
  <c r="T231" i="12"/>
  <c r="T232" i="12"/>
  <c r="T233" i="12"/>
  <c r="T234" i="12"/>
  <c r="T235" i="12"/>
  <c r="T236" i="12"/>
  <c r="T237" i="12"/>
  <c r="T238" i="12"/>
  <c r="T239" i="12"/>
  <c r="T240" i="12"/>
  <c r="T241" i="12"/>
  <c r="T242" i="12"/>
  <c r="T243" i="12"/>
  <c r="T247" i="12"/>
  <c r="T249" i="12"/>
  <c r="T250" i="12"/>
  <c r="T252" i="12"/>
  <c r="T43" i="12" l="1"/>
  <c r="S113" i="12"/>
  <c r="I24" i="12"/>
  <c r="S24" i="12" s="1"/>
  <c r="I33" i="12"/>
  <c r="I34" i="12"/>
  <c r="I39" i="12"/>
  <c r="S39" i="12" s="1"/>
  <c r="I41" i="12"/>
  <c r="I42" i="12"/>
  <c r="S49" i="12"/>
  <c r="S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5" i="12"/>
  <c r="I70" i="12"/>
  <c r="S70" i="12" s="1"/>
  <c r="I71" i="12"/>
  <c r="S71" i="12" s="1"/>
  <c r="I72" i="12"/>
  <c r="S72" i="12" s="1"/>
  <c r="I73" i="12"/>
  <c r="S73" i="12" s="1"/>
  <c r="I74" i="12"/>
  <c r="S74" i="12" s="1"/>
  <c r="I75" i="12"/>
  <c r="S75" i="12" s="1"/>
  <c r="I76" i="12"/>
  <c r="S76" i="12" s="1"/>
  <c r="I77" i="12"/>
  <c r="S77" i="12" s="1"/>
  <c r="I78" i="12"/>
  <c r="S78" i="12" s="1"/>
  <c r="I79" i="12"/>
  <c r="S79" i="12" s="1"/>
  <c r="I81" i="12"/>
  <c r="I82" i="12"/>
  <c r="S82" i="12" s="1"/>
  <c r="I83" i="12"/>
  <c r="S83" i="12" s="1"/>
  <c r="I84" i="12"/>
  <c r="S84" i="12" s="1"/>
  <c r="I85" i="12"/>
  <c r="S85" i="12" s="1"/>
  <c r="I86" i="12"/>
  <c r="S86" i="12" s="1"/>
  <c r="I87" i="12"/>
  <c r="S87" i="12" s="1"/>
  <c r="I88" i="12"/>
  <c r="S88" i="12" s="1"/>
  <c r="I89" i="12"/>
  <c r="S89" i="12" s="1"/>
  <c r="I90" i="12"/>
  <c r="S90" i="12" s="1"/>
  <c r="I91" i="12"/>
  <c r="I92" i="12"/>
  <c r="I93" i="12"/>
  <c r="I97" i="12"/>
  <c r="I98" i="12"/>
  <c r="I99" i="12"/>
  <c r="I100" i="12"/>
  <c r="I101" i="12"/>
  <c r="I102" i="12"/>
  <c r="I103" i="12"/>
  <c r="I104" i="12"/>
  <c r="I106" i="12"/>
  <c r="I110" i="12"/>
  <c r="I111" i="12"/>
  <c r="I112" i="12"/>
  <c r="S112" i="12" s="1"/>
  <c r="I113" i="12"/>
  <c r="I114" i="12"/>
  <c r="S114" i="12" s="1"/>
  <c r="I115" i="12"/>
  <c r="S115" i="12" s="1"/>
  <c r="I116" i="12"/>
  <c r="S116" i="12" s="1"/>
  <c r="I117" i="12"/>
  <c r="S117" i="12" s="1"/>
  <c r="I118" i="12"/>
  <c r="S118" i="12" s="1"/>
  <c r="I119" i="12"/>
  <c r="S119" i="12" s="1"/>
  <c r="I120" i="12"/>
  <c r="S120" i="12" s="1"/>
  <c r="I121" i="12"/>
  <c r="S121" i="12" s="1"/>
  <c r="I122" i="12"/>
  <c r="S122" i="12" s="1"/>
  <c r="I123" i="12"/>
  <c r="I124" i="12"/>
  <c r="I125" i="12"/>
  <c r="I126" i="12"/>
  <c r="I127" i="12"/>
  <c r="I128" i="12"/>
  <c r="I129" i="12"/>
  <c r="I130" i="12"/>
  <c r="I131" i="12"/>
  <c r="I132" i="12"/>
  <c r="I133" i="12"/>
  <c r="I134" i="12"/>
  <c r="I135" i="12"/>
  <c r="I136" i="12"/>
  <c r="I137" i="12"/>
  <c r="I138" i="12"/>
  <c r="I139" i="12"/>
  <c r="I140" i="12"/>
  <c r="I141" i="12"/>
  <c r="I142" i="12"/>
  <c r="I143" i="12"/>
  <c r="S143" i="12" s="1"/>
  <c r="I144" i="12"/>
  <c r="I145" i="12"/>
  <c r="S145" i="12" s="1"/>
  <c r="I146" i="12"/>
  <c r="S146" i="12" s="1"/>
  <c r="I147" i="12"/>
  <c r="I148" i="12"/>
  <c r="I149" i="12"/>
  <c r="I150" i="12"/>
  <c r="I151" i="12"/>
  <c r="I152" i="12"/>
  <c r="I153" i="12"/>
  <c r="I154" i="12"/>
  <c r="I155" i="12"/>
  <c r="I157" i="12"/>
  <c r="I164" i="12"/>
  <c r="I165" i="12"/>
  <c r="I166" i="12"/>
  <c r="I167" i="12"/>
  <c r="I168" i="12"/>
  <c r="I169" i="12"/>
  <c r="I170" i="12"/>
  <c r="I171" i="12"/>
  <c r="I172" i="12"/>
  <c r="I173" i="12"/>
  <c r="I174" i="12"/>
  <c r="I175" i="12"/>
  <c r="I176" i="12"/>
  <c r="I179" i="12"/>
  <c r="I180" i="12"/>
  <c r="I181" i="12"/>
  <c r="I182" i="12"/>
  <c r="I183" i="12"/>
  <c r="I184" i="12"/>
  <c r="I185" i="12"/>
  <c r="I186" i="12"/>
  <c r="I187" i="12"/>
  <c r="I188" i="12"/>
  <c r="I189" i="12"/>
  <c r="I190" i="12"/>
  <c r="I191" i="12"/>
  <c r="I192" i="12"/>
  <c r="I193" i="12"/>
  <c r="I194" i="12"/>
  <c r="I195" i="12"/>
  <c r="I196" i="12"/>
  <c r="I197" i="12"/>
  <c r="I198" i="12"/>
  <c r="I199" i="12"/>
  <c r="I200" i="12"/>
  <c r="I203" i="12"/>
  <c r="S203" i="12" s="1"/>
  <c r="I206" i="12"/>
  <c r="S206" i="12" s="1"/>
  <c r="I207" i="12"/>
  <c r="I208" i="12"/>
  <c r="I209" i="12"/>
  <c r="I210" i="12"/>
  <c r="I211" i="12"/>
  <c r="I212" i="12"/>
  <c r="I213" i="12"/>
  <c r="I214" i="12"/>
  <c r="I215" i="12"/>
  <c r="I216" i="12"/>
  <c r="I217" i="12"/>
  <c r="I218" i="12"/>
  <c r="I220" i="12"/>
  <c r="I221" i="12"/>
  <c r="I222" i="12"/>
  <c r="I223" i="12"/>
  <c r="I224" i="12"/>
  <c r="I225" i="12"/>
  <c r="I226" i="12"/>
  <c r="I227" i="12"/>
  <c r="I229" i="12"/>
  <c r="I230" i="12"/>
  <c r="I231" i="12"/>
  <c r="I232" i="12"/>
  <c r="I233" i="12"/>
  <c r="I234" i="12"/>
  <c r="I235" i="12"/>
  <c r="I236" i="12"/>
  <c r="I237" i="12"/>
  <c r="I238" i="12"/>
  <c r="I239" i="12"/>
  <c r="I240" i="12"/>
  <c r="I241" i="12"/>
  <c r="I242" i="12"/>
  <c r="I243" i="12"/>
  <c r="I247" i="12"/>
  <c r="I249" i="12"/>
  <c r="I250" i="12"/>
  <c r="S250" i="12" s="1"/>
  <c r="I252" i="12"/>
  <c r="I43" i="12" l="1"/>
  <c r="S43" i="12"/>
  <c r="S144" i="12"/>
  <c r="P108" i="12"/>
  <c r="P80" i="12"/>
  <c r="P63" i="12" l="1"/>
  <c r="H80" i="12"/>
  <c r="G80" i="12" s="1"/>
  <c r="P95" i="12"/>
  <c r="H108" i="12"/>
  <c r="G108" i="12" s="1"/>
  <c r="H27" i="12"/>
  <c r="G27" i="12" s="1"/>
  <c r="K253" i="12"/>
  <c r="K251" i="12"/>
  <c r="K38" i="12"/>
  <c r="K37" i="12"/>
  <c r="K36" i="12"/>
  <c r="K31" i="12"/>
  <c r="K30" i="12"/>
  <c r="K29" i="12"/>
  <c r="K28" i="12"/>
  <c r="K22" i="12"/>
  <c r="K20" i="12"/>
  <c r="P25" i="12" l="1"/>
  <c r="H63" i="12"/>
  <c r="G63" i="12" s="1"/>
  <c r="P94" i="12"/>
  <c r="H95" i="12"/>
  <c r="G95" i="12" s="1"/>
  <c r="T22" i="12"/>
  <c r="I22" i="12"/>
  <c r="T36" i="12"/>
  <c r="I36" i="12"/>
  <c r="S36" i="12" s="1"/>
  <c r="K248" i="12"/>
  <c r="T251" i="12"/>
  <c r="I251" i="12"/>
  <c r="T37" i="12"/>
  <c r="I37" i="12"/>
  <c r="S37" i="12" s="1"/>
  <c r="T253" i="12"/>
  <c r="I253" i="12"/>
  <c r="S253" i="12" s="1"/>
  <c r="T31" i="12"/>
  <c r="I31" i="12"/>
  <c r="S31" i="12" s="1"/>
  <c r="T28" i="12"/>
  <c r="U28" i="12"/>
  <c r="I28" i="12"/>
  <c r="S28" i="12" s="1"/>
  <c r="U29" i="12"/>
  <c r="T29" i="12"/>
  <c r="I29" i="12"/>
  <c r="S29" i="12" s="1"/>
  <c r="T20" i="12"/>
  <c r="I20" i="12"/>
  <c r="T30" i="12"/>
  <c r="I30" i="12"/>
  <c r="T38" i="12"/>
  <c r="U38" i="12"/>
  <c r="I38" i="12"/>
  <c r="S38" i="12" s="1"/>
  <c r="S30" i="12"/>
  <c r="K35" i="12"/>
  <c r="K27" i="12"/>
  <c r="K246" i="12"/>
  <c r="K245" i="12"/>
  <c r="K244" i="12"/>
  <c r="K205" i="12"/>
  <c r="K204" i="12"/>
  <c r="K202" i="12"/>
  <c r="K201" i="12"/>
  <c r="K178" i="12"/>
  <c r="K177" i="12"/>
  <c r="K162" i="12"/>
  <c r="K161" i="12"/>
  <c r="K160" i="12"/>
  <c r="K156" i="12"/>
  <c r="K109" i="12"/>
  <c r="K107" i="12"/>
  <c r="K105" i="12"/>
  <c r="L93" i="12"/>
  <c r="H93" i="12" s="1"/>
  <c r="G93" i="12" s="1"/>
  <c r="S93" i="12" s="1"/>
  <c r="L92" i="12"/>
  <c r="H92" i="12" s="1"/>
  <c r="G92" i="12" s="1"/>
  <c r="S92" i="12" s="1"/>
  <c r="K69" i="12"/>
  <c r="K68" i="12"/>
  <c r="K67" i="12"/>
  <c r="P18" i="12" l="1"/>
  <c r="H18" i="12" s="1"/>
  <c r="G18" i="12" s="1"/>
  <c r="H25" i="12"/>
  <c r="G25" i="12" s="1"/>
  <c r="P19" i="12"/>
  <c r="H19" i="12" s="1"/>
  <c r="G19" i="12" s="1"/>
  <c r="H94" i="12"/>
  <c r="G94" i="12" s="1"/>
  <c r="T69" i="12"/>
  <c r="I69" i="12"/>
  <c r="S69" i="12" s="1"/>
  <c r="T161" i="12"/>
  <c r="I161" i="12"/>
  <c r="S161" i="12" s="1"/>
  <c r="T35" i="12"/>
  <c r="I35" i="12"/>
  <c r="T109" i="12"/>
  <c r="I109" i="12"/>
  <c r="S109" i="12" s="1"/>
  <c r="T202" i="12"/>
  <c r="I202" i="12"/>
  <c r="S202" i="12" s="1"/>
  <c r="T68" i="12"/>
  <c r="I68" i="12"/>
  <c r="S68" i="12" s="1"/>
  <c r="T105" i="12"/>
  <c r="I105" i="12"/>
  <c r="T160" i="12"/>
  <c r="I160" i="12"/>
  <c r="S160" i="12" s="1"/>
  <c r="T178" i="12"/>
  <c r="I178" i="12"/>
  <c r="S178" i="12" s="1"/>
  <c r="T205" i="12"/>
  <c r="I205" i="12"/>
  <c r="S205" i="12" s="1"/>
  <c r="T27" i="12"/>
  <c r="U27" i="12"/>
  <c r="I27" i="12"/>
  <c r="T107" i="12"/>
  <c r="I107" i="12"/>
  <c r="S107" i="12" s="1"/>
  <c r="T201" i="12"/>
  <c r="I201" i="12"/>
  <c r="S201" i="12" s="1"/>
  <c r="T244" i="12"/>
  <c r="I244" i="12"/>
  <c r="S244" i="12" s="1"/>
  <c r="T162" i="12"/>
  <c r="I162" i="12"/>
  <c r="S162" i="12" s="1"/>
  <c r="T245" i="12"/>
  <c r="I245" i="12"/>
  <c r="S245" i="12" s="1"/>
  <c r="I248" i="12"/>
  <c r="T248" i="12"/>
  <c r="T67" i="12"/>
  <c r="I67" i="12"/>
  <c r="S67" i="12" s="1"/>
  <c r="T156" i="12"/>
  <c r="I156" i="12"/>
  <c r="S156" i="12" s="1"/>
  <c r="T177" i="12"/>
  <c r="I177" i="12"/>
  <c r="S177" i="12" s="1"/>
  <c r="T204" i="12"/>
  <c r="I204" i="12"/>
  <c r="S204" i="12" s="1"/>
  <c r="T246" i="12"/>
  <c r="I246" i="12"/>
  <c r="S246" i="12" s="1"/>
  <c r="K66" i="12"/>
  <c r="K64" i="12" l="1"/>
  <c r="T66" i="12"/>
  <c r="I66" i="12"/>
  <c r="S66" i="12" s="1"/>
  <c r="K26" i="12"/>
  <c r="K23" i="12"/>
  <c r="K228" i="12"/>
  <c r="K219" i="12"/>
  <c r="K159" i="12"/>
  <c r="K108" i="12"/>
  <c r="K96" i="12"/>
  <c r="K80" i="12"/>
  <c r="U159" i="12" l="1"/>
  <c r="T159" i="12"/>
  <c r="U228" i="12"/>
  <c r="T228" i="12"/>
  <c r="U26" i="12"/>
  <c r="T26" i="12"/>
  <c r="I26" i="12"/>
  <c r="I219" i="12"/>
  <c r="T219" i="12"/>
  <c r="U219" i="12"/>
  <c r="I108" i="12"/>
  <c r="U108" i="12"/>
  <c r="T108" i="12"/>
  <c r="I23" i="12"/>
  <c r="T23" i="12"/>
  <c r="I64" i="12"/>
  <c r="U64" i="12"/>
  <c r="T64" i="12"/>
  <c r="I96" i="12"/>
  <c r="T96" i="12"/>
  <c r="K63" i="12"/>
  <c r="T80" i="12"/>
  <c r="I80" i="12"/>
  <c r="K21" i="12"/>
  <c r="I228" i="12"/>
  <c r="K158" i="12"/>
  <c r="I159" i="12"/>
  <c r="K95" i="12"/>
  <c r="K25" i="12"/>
  <c r="S91" i="12"/>
  <c r="S81" i="12"/>
  <c r="I21" i="12" l="1"/>
  <c r="U21" i="12"/>
  <c r="T21" i="12"/>
  <c r="I158" i="12"/>
  <c r="T158" i="12"/>
  <c r="U158" i="12"/>
  <c r="T95" i="12"/>
  <c r="U95" i="12"/>
  <c r="T25" i="12"/>
  <c r="U25" i="12"/>
  <c r="I63" i="12"/>
  <c r="T63" i="12"/>
  <c r="U63" i="12"/>
  <c r="K94" i="12"/>
  <c r="I95" i="12"/>
  <c r="K18" i="12"/>
  <c r="I25" i="12"/>
  <c r="U94" i="12" l="1"/>
  <c r="T94" i="12"/>
  <c r="U18" i="12"/>
  <c r="T18" i="12"/>
  <c r="K19" i="12"/>
  <c r="I94" i="12"/>
  <c r="I18" i="12"/>
  <c r="S20" i="12"/>
  <c r="S21" i="12"/>
  <c r="S22" i="12"/>
  <c r="S23" i="12"/>
  <c r="S25" i="12"/>
  <c r="S26" i="12"/>
  <c r="S27" i="12"/>
  <c r="S33" i="12"/>
  <c r="S34" i="12"/>
  <c r="S35" i="12"/>
  <c r="S41" i="12"/>
  <c r="S42" i="12"/>
  <c r="S51" i="12"/>
  <c r="S52" i="12"/>
  <c r="S53" i="12"/>
  <c r="S54" i="12"/>
  <c r="S55" i="12"/>
  <c r="S56" i="12"/>
  <c r="S57" i="12"/>
  <c r="S58" i="12"/>
  <c r="S59" i="12"/>
  <c r="S60" i="12"/>
  <c r="S61" i="12"/>
  <c r="S62" i="12"/>
  <c r="S64" i="12"/>
  <c r="S65" i="12"/>
  <c r="S95" i="12"/>
  <c r="S96" i="12"/>
  <c r="S97" i="12"/>
  <c r="S98" i="12"/>
  <c r="S99" i="12"/>
  <c r="S100" i="12"/>
  <c r="S101" i="12"/>
  <c r="S102" i="12"/>
  <c r="S103" i="12"/>
  <c r="S104" i="12"/>
  <c r="S105" i="12"/>
  <c r="S106" i="12"/>
  <c r="S110" i="12"/>
  <c r="S111" i="12"/>
  <c r="S123" i="12"/>
  <c r="S124" i="12"/>
  <c r="S125" i="12"/>
  <c r="S126" i="12"/>
  <c r="S127" i="12"/>
  <c r="S128" i="12"/>
  <c r="S129" i="12"/>
  <c r="S130" i="12"/>
  <c r="S131" i="12"/>
  <c r="S132" i="12"/>
  <c r="S133" i="12"/>
  <c r="S134" i="12"/>
  <c r="S135" i="12"/>
  <c r="S136" i="12"/>
  <c r="S137" i="12"/>
  <c r="S138" i="12"/>
  <c r="S139" i="12"/>
  <c r="S140" i="12"/>
  <c r="S141" i="12"/>
  <c r="S142" i="12"/>
  <c r="S147" i="12"/>
  <c r="S148" i="12"/>
  <c r="S149" i="12"/>
  <c r="S150" i="12"/>
  <c r="S151" i="12"/>
  <c r="S152" i="12"/>
  <c r="S153" i="12"/>
  <c r="S154" i="12"/>
  <c r="S155" i="12"/>
  <c r="S157" i="12"/>
  <c r="S158" i="12"/>
  <c r="S159" i="12"/>
  <c r="S164" i="12"/>
  <c r="S165" i="12"/>
  <c r="S166" i="12"/>
  <c r="S167" i="12"/>
  <c r="S168" i="12"/>
  <c r="S169" i="12"/>
  <c r="S170" i="12"/>
  <c r="S171" i="12"/>
  <c r="S172" i="12"/>
  <c r="S173" i="12"/>
  <c r="S174" i="12"/>
  <c r="S175" i="12"/>
  <c r="S176" i="12"/>
  <c r="S179" i="12"/>
  <c r="S180" i="12"/>
  <c r="S181" i="12"/>
  <c r="S182" i="12"/>
  <c r="S183" i="12"/>
  <c r="S184" i="12"/>
  <c r="S185" i="12"/>
  <c r="S186" i="12"/>
  <c r="S187" i="12"/>
  <c r="S188" i="12"/>
  <c r="S189" i="12"/>
  <c r="S190" i="12"/>
  <c r="S191" i="12"/>
  <c r="S192" i="12"/>
  <c r="S193" i="12"/>
  <c r="S194" i="12"/>
  <c r="S195" i="12"/>
  <c r="S196" i="12"/>
  <c r="S197" i="12"/>
  <c r="S198" i="12"/>
  <c r="S199" i="12"/>
  <c r="S200" i="12"/>
  <c r="S207" i="12"/>
  <c r="S208" i="12"/>
  <c r="S209" i="12"/>
  <c r="S210" i="12"/>
  <c r="S211" i="12"/>
  <c r="S212" i="12"/>
  <c r="S213" i="12"/>
  <c r="S214" i="12"/>
  <c r="S215" i="12"/>
  <c r="S216" i="12"/>
  <c r="S217" i="12"/>
  <c r="S218" i="12"/>
  <c r="S219" i="12"/>
  <c r="S220" i="12"/>
  <c r="S221" i="12"/>
  <c r="S222" i="12"/>
  <c r="S223" i="12"/>
  <c r="S224" i="12"/>
  <c r="S225" i="12"/>
  <c r="S226" i="12"/>
  <c r="S227" i="12"/>
  <c r="S228" i="12"/>
  <c r="S229" i="12"/>
  <c r="S230" i="12"/>
  <c r="S231" i="12"/>
  <c r="S232" i="12"/>
  <c r="S233" i="12"/>
  <c r="S234" i="12"/>
  <c r="S235" i="12"/>
  <c r="S236" i="12"/>
  <c r="S237" i="12"/>
  <c r="S238" i="12"/>
  <c r="S239" i="12"/>
  <c r="S240" i="12"/>
  <c r="S241" i="12"/>
  <c r="S242" i="12"/>
  <c r="S243" i="12"/>
  <c r="S247" i="12"/>
  <c r="S248" i="12"/>
  <c r="S249" i="12"/>
  <c r="S251" i="12"/>
  <c r="S252" i="12"/>
  <c r="H17" i="12"/>
  <c r="G17" i="12" s="1"/>
  <c r="S18" i="12" l="1"/>
  <c r="S94" i="12"/>
  <c r="I19" i="12"/>
  <c r="S19" i="12" s="1"/>
  <c r="T19" i="12"/>
  <c r="U19" i="12"/>
  <c r="S108" i="12"/>
  <c r="K17" i="12"/>
  <c r="S80" i="12"/>
  <c r="S63" i="12"/>
  <c r="I17" i="12" l="1"/>
  <c r="S17" i="12" s="1"/>
  <c r="U17" i="12"/>
  <c r="T17" i="12"/>
  <c r="B16" i="12" l="1"/>
  <c r="C16" i="12" s="1"/>
  <c r="D16" i="12" s="1"/>
  <c r="E16" i="12" s="1"/>
  <c r="F16" i="12" s="1"/>
  <c r="G16" i="12" s="1"/>
  <c r="H16" i="12" s="1"/>
  <c r="I16" i="12" s="1"/>
  <c r="J16" i="12" s="1"/>
  <c r="K16" i="12" s="1"/>
  <c r="L16" i="12" s="1"/>
  <c r="M16" i="12" s="1"/>
  <c r="N16" i="12" s="1"/>
  <c r="O16" i="12" s="1"/>
  <c r="P16" i="12" s="1"/>
  <c r="Q16" i="12" s="1"/>
  <c r="R16" i="12" s="1"/>
  <c r="S16" i="12" s="1"/>
  <c r="T16" i="12" s="1"/>
  <c r="U16" i="12" s="1"/>
  <c r="V16" i="12" s="1"/>
</calcChain>
</file>

<file path=xl/sharedStrings.xml><?xml version="1.0" encoding="utf-8"?>
<sst xmlns="http://schemas.openxmlformats.org/spreadsheetml/2006/main" count="2159" uniqueCount="481">
  <si>
    <t>к приказу Минэнерго России</t>
  </si>
  <si>
    <t>в базисном уровне цен</t>
  </si>
  <si>
    <t>Идентификатор инвестиционного проекта</t>
  </si>
  <si>
    <t>Причины отклонений</t>
  </si>
  <si>
    <t>%</t>
  </si>
  <si>
    <t>План</t>
  </si>
  <si>
    <t>Всего</t>
  </si>
  <si>
    <t>в прогнозных ценах соответствующих лет</t>
  </si>
  <si>
    <t xml:space="preserve"> Наименование инвестиционного проекта (группы инвестиционных проектов)</t>
  </si>
  <si>
    <t xml:space="preserve">Факт </t>
  </si>
  <si>
    <t>Приложение  № 12</t>
  </si>
  <si>
    <t>Номер группы инвестиционных проектов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</si>
  <si>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</si>
  <si>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</si>
  <si>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</si>
  <si>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</si>
  <si>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</si>
  <si>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</si>
  <si>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</si>
  <si>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</si>
  <si>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</si>
  <si>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</si>
  <si>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</si>
  <si>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</si>
  <si>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</si>
  <si>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</si>
  <si>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</si>
  <si>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</si>
  <si>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</si>
  <si>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</si>
  <si>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</si>
  <si>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</si>
  <si>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</si>
  <si>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</si>
  <si>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</si>
  <si>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</si>
  <si>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</si>
  <si>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</si>
  <si>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</si>
  <si>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</si>
  <si>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1.5</t>
  </si>
  <si>
    <t>1.6</t>
  </si>
  <si>
    <t>1.1.2.1</t>
  </si>
  <si>
    <t>1.1.2.2</t>
  </si>
  <si>
    <t>Отклонение от плана освоения по итогам отчетного периода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</si>
  <si>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</si>
  <si>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от « 25 » апреля 2018 г. № 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</si>
  <si>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</si>
  <si>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
 (без НДС)</t>
  </si>
  <si>
    <t xml:space="preserve">Остаток освоения капитальных вложений 
на  конец отчетного периода,  
млн. рублей 
(без НДС) </t>
  </si>
  <si>
    <t>нд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</si>
  <si>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</si>
  <si>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</si>
  <si>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</si>
  <si>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</si>
  <si>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</si>
  <si>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</si>
  <si>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</si>
  <si>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</si>
  <si>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</si>
  <si>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</si>
  <si>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</si>
  <si>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</si>
  <si>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</si>
  <si>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</si>
  <si>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</si>
  <si>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</si>
  <si>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</si>
  <si>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</si>
  <si>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</si>
  <si>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</si>
  <si>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</si>
  <si>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</si>
  <si>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</si>
  <si>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</si>
  <si>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</si>
  <si>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</si>
  <si>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</si>
  <si>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</si>
  <si>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</si>
  <si>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</si>
  <si>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</si>
  <si>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</si>
  <si>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</si>
  <si>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</si>
  <si>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</si>
  <si>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</si>
  <si>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</si>
  <si>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</si>
  <si>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</si>
  <si>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</si>
  <si>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 по трассе 1,8 км)</t>
  </si>
  <si>
    <t>E_19/1.1.3.10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</si>
  <si>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</si>
  <si>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</si>
  <si>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</si>
  <si>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</si>
  <si>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</si>
  <si>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</si>
  <si>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</si>
  <si>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</si>
  <si>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</si>
  <si>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</si>
  <si>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</si>
  <si>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</si>
  <si>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</si>
  <si>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</si>
  <si>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</si>
  <si>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</si>
  <si>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</si>
  <si>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</si>
  <si>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</si>
  <si>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</si>
  <si>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</si>
  <si>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</si>
  <si>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</si>
  <si>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</si>
  <si>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</si>
  <si>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</si>
  <si>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РУ-6кВ в БКТП-311 по адресу: ул.Ф.Тютчева,6</t>
  </si>
  <si>
    <t>E_19/1.1.5</t>
  </si>
  <si>
    <t>Установка устройств  телемеханики в РП (1 шт.)</t>
  </si>
  <si>
    <t>E_19/1.2.1</t>
  </si>
  <si>
    <t>Замена изношенных камер на камеры сборной с односторонним обслуживанием в ТП-77 (4 шт.)</t>
  </si>
  <si>
    <t>E_19/1.3.1.6</t>
  </si>
  <si>
    <t>Замена изношенных камер на камеры сборной с односторонним обслуживанием в ТП-92 (3шт.)</t>
  </si>
  <si>
    <t>E_19/1.3.1.7</t>
  </si>
  <si>
    <t>Замена изношенных камер на камеры сборной с односторонним обслуживанием в ТП-1227 (3 шт.)</t>
  </si>
  <si>
    <t>E_19/1.3.1.8</t>
  </si>
  <si>
    <t>Замена изношенных камер на камеры сборной с односторонним обслуживанием в ТП-1171 (3 шт.)</t>
  </si>
  <si>
    <t>E_19/1.3.1.9</t>
  </si>
  <si>
    <t>Замена изношенных камер на камеры сборной с односторонним обслуживанием в ТП-90 (4 шт.)</t>
  </si>
  <si>
    <t>E_19/1.3.1.10</t>
  </si>
  <si>
    <t>Замена изношенных камер на камеры сборной с односторонним обслуживанием в ТП-40 (3 шт.)</t>
  </si>
  <si>
    <t>E_19/1.3.1.11</t>
  </si>
  <si>
    <t>Замена низковольтных щитов на  щит одностороннего обслуживания в РП- 17 (3шт.)</t>
  </si>
  <si>
    <t>E_19/1.3.3.7</t>
  </si>
  <si>
    <t>Замена  низковольтных щитов на  щит одностороннего обслуживания в ТП-786  (6шт.)</t>
  </si>
  <si>
    <t>E_19/1.3.3.9</t>
  </si>
  <si>
    <t>Замена  низковольтных щитов на  щит одностороннего обслуживания в ТП-426  (3шт.)</t>
  </si>
  <si>
    <t>E_19/1.3.3.10</t>
  </si>
  <si>
    <t>Замена  низковольтных щитов на  щит одностороннего обслуживания в ТП-350  (3шт.)</t>
  </si>
  <si>
    <t>E_19/1.3.3.11</t>
  </si>
  <si>
    <t>Замена  низковольтных щитов на  щит одностороннего обслуживания в ТП-1141  (7шт.)</t>
  </si>
  <si>
    <t>E_19/1.3.3.12</t>
  </si>
  <si>
    <t>Замена  низковольтных щитов на  щит одностороннего обслуживания в ТП-78 (1шт.)</t>
  </si>
  <si>
    <t>E_19/1.3.3.13</t>
  </si>
  <si>
    <t>Замена  низковольтных щитов на  щит одностороннего обслуживания в ТП-154 (3шт.)</t>
  </si>
  <si>
    <t>E_19/1.3.3.14</t>
  </si>
  <si>
    <t>Замена  низковольтных щитов на  щит одностороннего обслуживания в РП-21 (4шт.)</t>
  </si>
  <si>
    <t>E_19/1.3.3.15</t>
  </si>
  <si>
    <t>Замена масляных выключателей на  вакуумные выключатели в РП-13 (3шт.)</t>
  </si>
  <si>
    <t>E_19/1.3.5.5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</si>
  <si>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</si>
  <si>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</si>
  <si>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</si>
  <si>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</si>
  <si>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Замена масляных выключателей на  вакуумные выключатели в РП-63 (10шт.)</t>
  </si>
  <si>
    <t>E_19/1.3.5.8</t>
  </si>
  <si>
    <t>Замена масляных выключателей на  вакуумные выключатели в РП-68 (5шт.)</t>
  </si>
  <si>
    <t>E_19/1.3.5.9</t>
  </si>
  <si>
    <t>Замена масляных выключателей на  вакуумные выключатели в РП-46 (1шт.)</t>
  </si>
  <si>
    <t>E_19/1.3.5.10</t>
  </si>
  <si>
    <t>Замена  автоматических выключателей в ТП-870 (2шт.)</t>
  </si>
  <si>
    <t>E_19/1.3.7.1</t>
  </si>
  <si>
    <t>Замена  автоматических выключателей в  ТП-876 (2шт.)</t>
  </si>
  <si>
    <t>E_19/1.3.7.2</t>
  </si>
  <si>
    <t>Замена  автоматических выключателей в ТП-943 (2шт.)</t>
  </si>
  <si>
    <t>E_19/1.3.7.3</t>
  </si>
  <si>
    <t>Замена  автоматических выключателей в ТП-965 (2шт.)</t>
  </si>
  <si>
    <t>E_19/1.3.7.4</t>
  </si>
  <si>
    <t>Замена  автоматических выключателей в ТП-914 (2шт.)</t>
  </si>
  <si>
    <t>E_19/1.3.7.5</t>
  </si>
  <si>
    <t>Замена  автоматических выключателей в РП-9 (2шт.)</t>
  </si>
  <si>
    <t>E_19/1.3.7.7</t>
  </si>
  <si>
    <t>Замена  автоматических выключателей в ТП-979 (5шт.)</t>
  </si>
  <si>
    <t>E_19/1.3.7.8</t>
  </si>
  <si>
    <t>Замена  автоматических выключателей в ТП-287 (2шт.)</t>
  </si>
  <si>
    <t>E_19/1.3.7.9</t>
  </si>
  <si>
    <t>Реконструкция высоковольтного оборудования в ТП, РП, в части замены трансформаторов 400кВА (10шт.)</t>
  </si>
  <si>
    <t>E_19/1.3.5.1.А</t>
  </si>
  <si>
    <t>Реконструкция высоковольтного оборудования в ТП, РП, в части замены трансформаторов 630кВА (10шт.)</t>
  </si>
  <si>
    <t>E_19/1.3.5.2.А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</si>
  <si>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</si>
  <si>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</si>
  <si>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</si>
  <si>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</si>
  <si>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</si>
  <si>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</si>
  <si>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</si>
  <si>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</si>
  <si>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</si>
  <si>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</si>
  <si>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</si>
  <si>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</si>
  <si>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</si>
  <si>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</si>
  <si>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</si>
  <si>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</si>
  <si>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</si>
  <si>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</si>
  <si>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</si>
  <si>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ТП-811 - ул. Димитрова, 79 щ. 1 (протяженностью по трассе 0,24км)</t>
  </si>
  <si>
    <t>E_19/1.1.2.1</t>
  </si>
  <si>
    <t>Реконструкция КЛ 0,4 кВ  от ТП-811 - ул. Димитрова, 79 щ. 1-щ. 2 (протяженностью по трассе 0,09 км)</t>
  </si>
  <si>
    <t>E_19/1.1.2.2</t>
  </si>
  <si>
    <t>Реконструкция КЛ 0,4 кВ  от ТП-811 - ул. Димитрова, 79 щ. 2-щ. 3 (протяженностью по трассе 0,07 км)</t>
  </si>
  <si>
    <t>E_19/1.1.2.3</t>
  </si>
  <si>
    <t>Реконструкция КЛ 0,4 кВ  от ТП-1076 - ж/д 28 ул. Бульвар Победы(протяженностью по трассе 0,20км)</t>
  </si>
  <si>
    <t>E_19/1.1.2.6</t>
  </si>
  <si>
    <t>Реконструкция КЛ 0,4 кВ  от ТП-1076 - ж/д 26 ул. Бульвар Победы(протяженностью по трассе 0,14км)</t>
  </si>
  <si>
    <t>E_19/1.1.2.7</t>
  </si>
  <si>
    <t>Реконструкция КЛ 0,4 кВ  от ТП-1076 - ж/д 24 ул. Бульвар Победы(протяженностью по трассе 0,09км)</t>
  </si>
  <si>
    <t>E_19/1.1.2.8</t>
  </si>
  <si>
    <t>Реконструкция КЛ 0,4 кВ  от ТП-646 - ул. 25 Января, 8 (протяженностью по трассе 0,14км)</t>
  </si>
  <si>
    <t>E_19/1.1.2.10</t>
  </si>
  <si>
    <t>E_19/1.1.2.11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</si>
  <si>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</si>
  <si>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</si>
  <si>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</si>
  <si>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</si>
  <si>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</si>
  <si>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E_19/1.1.3.11</t>
  </si>
  <si>
    <t>Реконструкция КЛ 6,10кВ ТП-627 - ТП-918 (протяженностью по трассе 0,230км)</t>
  </si>
  <si>
    <t>E_19/1.1.3.31</t>
  </si>
  <si>
    <t>Реконструкция КЛ 6,10кВ ПС-39 - РП-5 ф.2 (от М2009 до М2010) (протяженностью по трассе 0,880 км)</t>
  </si>
  <si>
    <t>E_19/1.1.3.32</t>
  </si>
  <si>
    <t>Реконструкция КЛ 6,10кВ ПС-39 - РП-55 ф.22 (от М2009 до М2010)(протяженностью по трассе 1,360км)</t>
  </si>
  <si>
    <t>E_19/1.1.3.14</t>
  </si>
  <si>
    <t>Реконструкция КЛ 6,10кВ ПС-39 - РП-55 ф.15 (от М2009 до М2010) (протяженностью по трассе 1,360 км)</t>
  </si>
  <si>
    <t>E_19/1.1.3.15</t>
  </si>
  <si>
    <t>Реконструкция КЛ 6,10кВ ПС-39 - РП-57 ф.23 (от М2009 до М2010)(протяженностью по трассе 1,320 км)</t>
  </si>
  <si>
    <t>E_19/1.1.3.16</t>
  </si>
  <si>
    <t>Реконструкция КЛ 6,10кВ ТП-913 - ТП-1091 (протяженностью по трассе 0,350 км)</t>
  </si>
  <si>
    <t>E_19/1.1.3.17</t>
  </si>
  <si>
    <t>Реконструкция КЛ 6,10кВ ТП-366Н-ТП-205Н(протяженностью по трассе 0,720 км)</t>
  </si>
  <si>
    <t>E_19/1.1.3.18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</si>
  <si>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</si>
  <si>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</si>
  <si>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</si>
  <si>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</si>
  <si>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</si>
  <si>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</si>
  <si>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</si>
  <si>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</si>
  <si>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ТП-1 – ТП-1734 (протяженностью по трассе 0,460 км)</t>
  </si>
  <si>
    <t>E_19/1.1.3.23</t>
  </si>
  <si>
    <t>Реконструкция КЛ 6,10кВ РП-66 – ТП-408 (протяженностью по трассе 0,478 км)</t>
  </si>
  <si>
    <t>E_19/1.1.3.24</t>
  </si>
  <si>
    <t>Реконструкция КЛ 6,10кВ РП-27 – БКТП-91Н (протяженностью по трассе 1,187 км)</t>
  </si>
  <si>
    <t>E_19/1.1.3.25</t>
  </si>
  <si>
    <t>Реконструкция КЛ 6,10кВ ТП-36 – ТП-308 (протяженностью по трассе 0,784 км)</t>
  </si>
  <si>
    <t>E_19/1.1.3.26</t>
  </si>
  <si>
    <t>Реконструкция КЛ 6,10кВ РП-35 ТП-998 (протяженностью по трассе 0,970 км)</t>
  </si>
  <si>
    <t>E_19/1.1.3.13</t>
  </si>
  <si>
    <t>Реконструкция КЛ 6,10кВ РП-35 ТП-919 (протяженностью по трассе 0,506 км)</t>
  </si>
  <si>
    <t>E_19/1.1.3.12</t>
  </si>
  <si>
    <t>Реконструкция КЛ 6,10кВ ПС-16 ф.17 до муфты  в ст.РП-20 (протяженностью по трассе 2,5 км)</t>
  </si>
  <si>
    <t>E_19/1.1.3.29</t>
  </si>
  <si>
    <t>Реконструкция КЛ 6,10кВ ГПП ТЭЦ-1 - ТП-1181 (протяженностью по трассе 5,112 км)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</si>
  <si>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</si>
  <si>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</si>
  <si>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</si>
  <si>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</si>
  <si>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</si>
  <si>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</si>
  <si>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</si>
  <si>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</si>
  <si>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</si>
  <si>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</si>
  <si>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</si>
  <si>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</si>
  <si>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</si>
  <si>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</si>
  <si>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</si>
  <si>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</si>
  <si>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</si>
  <si>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</si>
  <si>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</si>
  <si>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 диспетчерского мнемощита</t>
  </si>
  <si>
    <t>E_19/1.3.9.м</t>
  </si>
  <si>
    <t>Проектирование стр-ва БКРП взамен  РП-2 по адресу: ул.Плехановская,8р</t>
  </si>
  <si>
    <t>E_19/1.3.11.п</t>
  </si>
  <si>
    <t>Проектирование стр-ва БКРП взамен  РП-56 по адресу: пр.Патриотов,21</t>
  </si>
  <si>
    <t>E_19/1.3.12.п</t>
  </si>
  <si>
    <t xml:space="preserve">Реконструкция асфальтного покрытия   баз №1,2 </t>
  </si>
  <si>
    <t>E_19/1.3.13.а</t>
  </si>
  <si>
    <t>Реконструкция склада   базы №2  ул.Пешестрелецкая,110</t>
  </si>
  <si>
    <t>E_19/1.3.14.с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</si>
  <si>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</si>
  <si>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</si>
  <si>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</si>
  <si>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</si>
  <si>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</si>
  <si>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</si>
  <si>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</si>
  <si>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</si>
  <si>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</si>
  <si>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</si>
  <si>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</si>
  <si>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</si>
  <si>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</si>
  <si>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</si>
  <si>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</si>
  <si>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</si>
  <si>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</si>
  <si>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</si>
  <si>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</si>
  <si>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</si>
  <si>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 xml:space="preserve"> Стр-во КТП 1х250 взамен  КТП-666 по адресу: Чернавская дамба
 </t>
  </si>
  <si>
    <t>E_19/2.1.8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</si>
  <si>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</si>
  <si>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</si>
  <si>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</si>
  <si>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</si>
  <si>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</si>
  <si>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</si>
  <si>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Стр-во КТП 1х630 с выносом взамен КТП-734 по адресу:  с/х выставка, парк Динамо</t>
  </si>
  <si>
    <t>E_19/2.1.12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</si>
  <si>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</si>
  <si>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</si>
  <si>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</si>
  <si>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Строительство  в/в, н/в кабелей к ТП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</si>
  <si>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</si>
  <si>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</si>
  <si>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Модернизация программного обеспечения НИС21</t>
  </si>
  <si>
    <t>Приобретение оборудования для производственных служб. (Анализатор характеристик антенн MFJ-269-1шт.,переносной тепловизор с экраном-3шт.,Много Функциональное Устройство (принтеры)-20шт.,Компьютер (комплект )-50шт.,Сервер-1шт.,Источник бесберебойного питания для сервера -1шт.)</t>
  </si>
  <si>
    <t>E_19/1.3.12.1</t>
  </si>
  <si>
    <t>Приобретение автотранспорта для производственой деятельности (Экскаватор ЭО 2621 МТЗ 82-1шт.,Легковой автомобиль ГАЗ 3309 АП 17-1шт.,Легковой автомобиль Нива Шевролет-1шт.,Легковой автомобиль ГАЗ 2705-1шт.,Легковой автомобиль ГАЗ 3309 (бортовой)-1шт.,Электролаборатория-1шт.,Легковой автомобиль ГАЗ 47953 (фургон)-2шт.</t>
  </si>
  <si>
    <t>E_19/1.3.12.2</t>
  </si>
  <si>
    <t>за 1 квартал 2019 года</t>
  </si>
  <si>
    <t xml:space="preserve">Отчет о реализации инвестиционной программы акционерного общества  "Воронежская горэлектросеть" </t>
  </si>
  <si>
    <t>Год раскрытия информации:2019  год</t>
  </si>
  <si>
    <t xml:space="preserve">Фактический объем освоения капитальных вложений на  01.01.2019 года в прогнозных ценах соответствующих лет, млн. рублей 
(без НДС) </t>
  </si>
  <si>
    <t xml:space="preserve">Остаток освоения капитальных вложений 
на  01.01.2019 года ,  
млн. рублей 
(без НДС) </t>
  </si>
  <si>
    <t xml:space="preserve">Освоение капитальных вложений 2019 года, млн. рублей (без НДС) </t>
  </si>
  <si>
    <t>Реконструкция ВЛ-0,4кВ для технологического присоединения от ТП-979 (протяженность по трассе 0,167км)</t>
  </si>
  <si>
    <t>Реконструкция ВЛ-0,4кВ для технологического присоединения от ТП-823 (протяженность по трассе 0,187 км)</t>
  </si>
  <si>
    <t>Реконструкция ВЛ-0,4кВ для технологического присоединения от ТП-1836 (протяженность по трассе 0,167км)</t>
  </si>
  <si>
    <t>Реконструкция ВЛ-0,4кВ для технологического присоединения от ТП-706 (протяженность по трассе 0,015 км)</t>
  </si>
  <si>
    <t>Реконструкция ВЛ-0,4кВ для технологического присоединения  ТП-457</t>
  </si>
  <si>
    <t>Прокладка КЛ-10 кВ сеч.3х120 ТП-480 до БКТП-34Н (протяженностью по трассе 1,40км)</t>
  </si>
  <si>
    <t>H_17/2.1.5.2</t>
  </si>
  <si>
    <t xml:space="preserve">РП-39, пр-т Патриотов, 45/б </t>
  </si>
  <si>
    <t>ТП-607, ул. Г. Сибиряков, 12/е</t>
  </si>
  <si>
    <t>ТП-548, ул. Рязанская, д. 117</t>
  </si>
  <si>
    <t>ТП-457, ул. Варейкиса</t>
  </si>
  <si>
    <t xml:space="preserve">ТП-282, Московский пр-т. 7 </t>
  </si>
  <si>
    <t>ТП-1095, ул. Новосибирская, 39</t>
  </si>
  <si>
    <t>ТП-222, ул. Мира, 3</t>
  </si>
  <si>
    <t>E_19/2.1.14</t>
  </si>
  <si>
    <t>Платонова 9,11 вынос КЛ-6кВ и КЛ-0,4кВ (ООО "Комплекс ТехСтрой")</t>
  </si>
  <si>
    <t>E_19/2.1.15</t>
  </si>
  <si>
    <t>Реконструкция низковольтного  оборудования в ТП-607</t>
  </si>
  <si>
    <t>E_19/1.3.6.2.А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</si>
  <si>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</si>
  <si>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</si>
  <si>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</si>
  <si>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</si>
  <si>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</si>
  <si>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</si>
  <si>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</si>
  <si>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</si>
  <si>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</si>
  <si>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</si>
  <si>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</si>
  <si>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</si>
  <si>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</si>
  <si>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</si>
  <si>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</si>
  <si>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</si>
  <si>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Реконструкция высоковольтного оборудования в ТП-881</t>
  </si>
  <si>
    <t>E_19/1.3.7.2.А</t>
  </si>
  <si>
    <t>Реконструкция высоковольтного оборудования в ТП-1038</t>
  </si>
  <si>
    <t>E_19/1.3.7.3.А</t>
  </si>
  <si>
    <t>РП-99 по адресу: ул.60 Армии,37</t>
  </si>
  <si>
    <t>E_19/1.3.22</t>
  </si>
  <si>
    <t>Установка устройства компенсации реактивной мощности в РП-52 (1шт.)</t>
  </si>
  <si>
    <t>I_18/1.1.4</t>
  </si>
  <si>
    <t>Установка устройств  телемеханики в РП-51</t>
  </si>
  <si>
    <t>E_15/1.2.2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</si>
  <si>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</si>
  <si>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</si>
  <si>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</si>
  <si>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</si>
  <si>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</si>
  <si>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</si>
  <si>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</si>
  <si>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</si>
  <si>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</si>
  <si>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</si>
  <si>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</si>
  <si>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E_18/1.2.5</t>
  </si>
  <si>
    <t>Установка устройств  телемеханики в РП-77</t>
  </si>
  <si>
    <t>E_18/1.2.7</t>
  </si>
  <si>
    <t>Установка устройств  телемеханики в РП-48</t>
  </si>
  <si>
    <t>E_18/1.2.4</t>
  </si>
  <si>
    <t>Установка устройств  телемеханики в РП-76</t>
  </si>
  <si>
    <t>E_18/1.2.6</t>
  </si>
  <si>
    <t>Установка устройств  телемеханики в РП-92</t>
  </si>
  <si>
    <t>E_18/1.2.9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</si>
  <si>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</si>
  <si>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</si>
  <si>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</si>
  <si>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</si>
  <si>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</si>
  <si>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</si>
  <si>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РП-65 (9шт.)</t>
  </si>
  <si>
    <t>I_18/1.3.3.7</t>
  </si>
  <si>
    <t>Реконструкция высоковольтного оборудования (замена трансформаторов 1х400) ТП-868</t>
  </si>
  <si>
    <t>Реконструкция ВЛ-0,4 кВ  от ТП- 72  с монтажом кабельных линий (протяженность по трассе 7,4км)</t>
  </si>
  <si>
    <t>I_18/1.1.1.5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</si>
  <si>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</si>
  <si>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</si>
  <si>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</si>
  <si>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</si>
  <si>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</si>
  <si>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</si>
  <si>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КЛ-0,4кВ ТП-33 - до оп.№88 ул.Беговая (протяженностью 0,060км)</t>
  </si>
  <si>
    <t>Реконструкция КЛ 6-10 кВ  ТП-3-ТП-331 (протяженность по трассе 0,146 км)</t>
  </si>
  <si>
    <t>Реконструкция КЛ 6-10 кВ  РП-2 - ТП-300А (протяженность по трассе 0,123 км)</t>
  </si>
  <si>
    <t>Вынос КЛ-6кВ ТП-460-ТП-251 и ТП-1008-ТП-1796,2КЛ-1кВ ТП-460-ж.д.36 ул.Пирогова (РемСтрой)</t>
  </si>
  <si>
    <t>E_19/1.1.3.33</t>
  </si>
  <si>
    <t>Реконструкция КЛ 6,10кВ РП-49 - ТП-1062 (протяженность по трассе 0,47 км)</t>
  </si>
  <si>
    <t>I_18/1.1.3.1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</si>
  <si>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</si>
  <si>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</si>
  <si>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</si>
  <si>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</si>
  <si>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Строительство КЛ-6кВ КТП-1921 до оп.№100 ул. Садовое кольцо</t>
  </si>
  <si>
    <t>Строительство КЛ-0,4кВ ТП-979 - до оп. №1 ул.Морозова</t>
  </si>
  <si>
    <t>Строительство КЛ-0,4кВ ТП-267 - до ВРУ детского комплекса ул. Чайковского,4/а (протяженностью 0,280км)</t>
  </si>
  <si>
    <t>E_19/1.3.10нис</t>
  </si>
  <si>
    <t>E_19/1.3.12.3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</si>
  <si>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</si>
  <si>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</si>
  <si>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Приобретение КЛ-0,4 КВ ТП-1693 до ж/д 131 ул.9 Января</t>
  </si>
  <si>
    <t>Объект переходящий по инвестиционной программе 2017 года.</t>
  </si>
  <si>
    <t>Объект переходящий по инвестиционной программе 2018 года.</t>
  </si>
  <si>
    <t>Объект переходящий по инвестиционной программе 2015 года.</t>
  </si>
  <si>
    <t>Приобретение автотранспорта по инвестиционной программе 2018 года.</t>
  </si>
  <si>
    <t>Проведена реконструкция для осуществления технологического присоединения.</t>
  </si>
  <si>
    <t>Ликвидация последствий аварии.</t>
  </si>
  <si>
    <t>Перенос сроков выполнения работ.</t>
  </si>
  <si>
    <t>Перенос сроков выполнения работ  в связи с проведением торговых процедур.</t>
  </si>
  <si>
    <t>Вынос ЛЭП.Оказание услуг по снятию ограничений в использовании земельного участка по обращению.</t>
  </si>
  <si>
    <t>Приобретение в счет долга по договору купли-продажи.</t>
  </si>
  <si>
    <t>Перенос сроков приобретения автотранспорта  в связи с проведением торговых процедур.</t>
  </si>
  <si>
    <t>J_19/00001</t>
  </si>
  <si>
    <t>J_19/00002</t>
  </si>
  <si>
    <t>J_19/00003</t>
  </si>
  <si>
    <t>J_19/00004</t>
  </si>
  <si>
    <t xml:space="preserve">Выполнение проектных работ  для технологического присоединения. </t>
  </si>
  <si>
    <t>J_19/00005</t>
  </si>
  <si>
    <t xml:space="preserve">Строительство ВЛ-0,4 кВ для технологического присоединения. Новое строительство (протяженность 0,583 км) </t>
  </si>
  <si>
    <t>J_19/00006</t>
  </si>
  <si>
    <t>Строительство КЛ-0,4 кВ для технологического присоединения. Новое строительство (протяженность 1,587 км)</t>
  </si>
  <si>
    <t>J_19/00007</t>
  </si>
  <si>
    <t>Строительство КЛ-6-10 кВ для технологического присоединения. Новое строительство (протяженность 0,366 км)</t>
  </si>
  <si>
    <t>J_19/00008</t>
  </si>
  <si>
    <t>Строительство РП для технологического присоединения. Новое строительство</t>
  </si>
  <si>
    <t>J_19/00009</t>
  </si>
  <si>
    <t>J_19/00010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</si>
  <si>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</si>
  <si>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</si>
  <si>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</si>
  <si>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</si>
  <si>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</si>
  <si>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</si>
  <si>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</si>
  <si>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</si>
  <si>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</si>
  <si>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</si>
  <si>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</si>
  <si>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</si>
  <si>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</si>
  <si>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</si>
  <si>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Строительство ВЛ-0,4 кВ для технологического присоединения. Новое строительство (протяженность 22,6 км)</t>
  </si>
  <si>
    <t>Строительство КЛ-0,4 кВ для технологического присоединения. Новое строительство (протяженность 14,00 км)</t>
  </si>
  <si>
    <t>Строительство КЛ-6,10 кВ для технологического присоединения. Новое строительство (протяженность 13,10 км)</t>
  </si>
  <si>
    <t>Строительство ТП  для технологического присоединения. Новое строительство (трансформаторная мощность 1,6 мВА)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</si>
</sst>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  <numFmt numFmtId="168" formatCode="0.00000"/>
  </numFmts>
  <fonts count="41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4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8" fillId="0" borderId="0"/>
    <xf numFmtId="0" fontId="10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9" fillId="0" borderId="0"/>
    <xf numFmtId="0" fontId="29" fillId="0" borderId="0"/>
    <xf numFmtId="0" fontId="9" fillId="0" borderId="0"/>
    <xf numFmtId="0" fontId="31" fillId="0" borderId="0"/>
    <xf numFmtId="0" fontId="31" fillId="0" borderId="0"/>
    <xf numFmtId="164" fontId="9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8" fillId="0" borderId="0"/>
    <xf numFmtId="0" fontId="7" fillId="0" borderId="0"/>
    <xf numFmtId="0" fontId="33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4" fillId="0" borderId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5" fillId="0" borderId="0"/>
    <xf numFmtId="0" fontId="10" fillId="0" borderId="0"/>
    <xf numFmtId="9" fontId="31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5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0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90">
    <xf numFmtId="0" fontId="0" fillId="0" borderId="0" xfId="0"/>
    <xf numFmtId="0" fontId="10" fillId="24" borderId="0" xfId="37" applyFont="1" applyFill="1"/>
    <xf numFmtId="0" fontId="10" fillId="24" borderId="0" xfId="37" applyFont="1" applyFill="1" applyBorder="1"/>
    <xf numFmtId="0" fontId="30" fillId="24" borderId="0" xfId="54" applyFont="1" applyFill="1" applyAlignment="1">
      <alignment vertical="center"/>
    </xf>
    <xf numFmtId="0" fontId="30" fillId="24" borderId="0" xfId="54" applyFont="1" applyFill="1" applyAlignment="1">
      <alignment horizontal="center" vertical="center"/>
    </xf>
    <xf numFmtId="0" fontId="32" fillId="24" borderId="0" xfId="37" applyFont="1" applyFill="1" applyBorder="1" applyAlignment="1"/>
    <xf numFmtId="0" fontId="32" fillId="24" borderId="0" xfId="37" applyFont="1" applyFill="1" applyAlignment="1">
      <alignment wrapText="1"/>
    </xf>
    <xf numFmtId="0" fontId="32" fillId="24" borderId="0" xfId="37" applyFont="1" applyFill="1" applyBorder="1" applyAlignment="1">
      <alignment horizontal="center"/>
    </xf>
    <xf numFmtId="0" fontId="32" fillId="24" borderId="0" xfId="0" applyFont="1" applyFill="1" applyAlignment="1"/>
    <xf numFmtId="0" fontId="10" fillId="24" borderId="0" xfId="37" applyFont="1" applyFill="1" applyAlignment="1"/>
    <xf numFmtId="0" fontId="38" fillId="24" borderId="10" xfId="0" quotePrefix="1" applyFont="1" applyFill="1" applyBorder="1" applyAlignment="1">
      <alignment horizontal="center" vertical="top"/>
    </xf>
    <xf numFmtId="0" fontId="38" fillId="24" borderId="10" xfId="0" applyFont="1" applyFill="1" applyBorder="1" applyAlignment="1">
      <alignment vertical="center" wrapText="1"/>
    </xf>
    <xf numFmtId="1" fontId="38" fillId="24" borderId="10" xfId="0" applyNumberFormat="1" applyFont="1" applyFill="1" applyBorder="1" applyAlignment="1">
      <alignment vertical="center"/>
    </xf>
    <xf numFmtId="0" fontId="38" fillId="24" borderId="10" xfId="0" applyFont="1" applyFill="1" applyBorder="1" applyAlignment="1">
      <alignment vertical="top" wrapText="1"/>
    </xf>
    <xf numFmtId="1" fontId="38" fillId="24" borderId="10" xfId="0" applyNumberFormat="1" applyFont="1" applyFill="1" applyBorder="1" applyAlignment="1">
      <alignment vertical="center" wrapText="1"/>
    </xf>
    <xf numFmtId="1" fontId="39" fillId="24" borderId="10" xfId="37" quotePrefix="1" applyNumberFormat="1" applyFont="1" applyFill="1" applyBorder="1" applyAlignment="1">
      <alignment horizontal="center" vertical="center"/>
    </xf>
    <xf numFmtId="1" fontId="39" fillId="24" borderId="10" xfId="37" applyNumberFormat="1" applyFont="1" applyFill="1" applyBorder="1" applyAlignment="1">
      <alignment vertical="center" wrapText="1"/>
    </xf>
    <xf numFmtId="1" fontId="39" fillId="24" borderId="10" xfId="37" applyNumberFormat="1" applyFont="1" applyFill="1" applyBorder="1" applyAlignment="1">
      <alignment vertical="center"/>
    </xf>
    <xf numFmtId="0" fontId="37" fillId="24" borderId="10" xfId="0" quotePrefix="1" applyFont="1" applyFill="1" applyBorder="1" applyAlignment="1">
      <alignment horizontal="center" vertical="top"/>
    </xf>
    <xf numFmtId="0" fontId="36" fillId="24" borderId="10" xfId="0" applyFont="1" applyFill="1" applyBorder="1" applyAlignment="1">
      <alignment vertical="top" wrapText="1"/>
    </xf>
    <xf numFmtId="1" fontId="37" fillId="24" borderId="10" xfId="0" applyNumberFormat="1" applyFont="1" applyFill="1" applyBorder="1" applyAlignment="1">
      <alignment vertical="top"/>
    </xf>
    <xf numFmtId="1" fontId="36" fillId="24" borderId="10" xfId="37" quotePrefix="1" applyNumberFormat="1" applyFont="1" applyFill="1" applyBorder="1" applyAlignment="1">
      <alignment horizontal="center" vertical="center"/>
    </xf>
    <xf numFmtId="0" fontId="36" fillId="24" borderId="10" xfId="0" applyFont="1" applyFill="1" applyBorder="1" applyAlignment="1">
      <alignment wrapText="1"/>
    </xf>
    <xf numFmtId="1" fontId="37" fillId="24" borderId="10" xfId="0" applyNumberFormat="1" applyFont="1" applyFill="1" applyBorder="1"/>
    <xf numFmtId="0" fontId="38" fillId="24" borderId="11" xfId="0" quotePrefix="1" applyFont="1" applyFill="1" applyBorder="1" applyAlignment="1">
      <alignment horizontal="center" vertical="top"/>
    </xf>
    <xf numFmtId="0" fontId="38" fillId="24" borderId="11" xfId="0" applyFont="1" applyFill="1" applyBorder="1" applyAlignment="1">
      <alignment vertical="top" wrapText="1"/>
    </xf>
    <xf numFmtId="1" fontId="38" fillId="24" borderId="11" xfId="0" applyNumberFormat="1" applyFont="1" applyFill="1" applyBorder="1" applyAlignment="1">
      <alignment vertical="center" wrapText="1"/>
    </xf>
    <xf numFmtId="0" fontId="36" fillId="24" borderId="10" xfId="0" quotePrefix="1" applyFont="1" applyFill="1" applyBorder="1" applyAlignment="1">
      <alignment horizontal="center"/>
    </xf>
    <xf numFmtId="1" fontId="36" fillId="24" borderId="10" xfId="0" applyNumberFormat="1" applyFont="1" applyFill="1" applyBorder="1"/>
    <xf numFmtId="0" fontId="37" fillId="24" borderId="10" xfId="0" quotePrefix="1" applyFont="1" applyFill="1" applyBorder="1" applyAlignment="1">
      <alignment horizontal="center"/>
    </xf>
    <xf numFmtId="0" fontId="37" fillId="24" borderId="10" xfId="0" applyFont="1" applyFill="1" applyBorder="1" applyAlignment="1">
      <alignment wrapText="1"/>
    </xf>
    <xf numFmtId="1" fontId="36" fillId="24" borderId="10" xfId="37" applyNumberFormat="1" applyFont="1" applyFill="1" applyBorder="1" applyAlignment="1">
      <alignment vertical="center" wrapText="1"/>
    </xf>
    <xf numFmtId="1" fontId="36" fillId="24" borderId="10" xfId="37" applyNumberFormat="1" applyFont="1" applyFill="1" applyBorder="1" applyAlignment="1">
      <alignment vertical="center"/>
    </xf>
    <xf numFmtId="0" fontId="37" fillId="24" borderId="10" xfId="0" applyFont="1" applyFill="1" applyBorder="1" applyAlignment="1">
      <alignment vertical="top" wrapText="1"/>
    </xf>
    <xf numFmtId="0" fontId="36" fillId="24" borderId="0" xfId="37" applyFont="1" applyFill="1"/>
    <xf numFmtId="0" fontId="36" fillId="24" borderId="0" xfId="37" applyFont="1" applyFill="1" applyAlignment="1">
      <alignment horizontal="right" vertical="center"/>
    </xf>
    <xf numFmtId="0" fontId="36" fillId="24" borderId="0" xfId="37" applyFont="1" applyFill="1" applyAlignment="1">
      <alignment horizontal="right"/>
    </xf>
    <xf numFmtId="4" fontId="39" fillId="24" borderId="10" xfId="37" applyNumberFormat="1" applyFont="1" applyFill="1" applyBorder="1"/>
    <xf numFmtId="0" fontId="39" fillId="24" borderId="10" xfId="37" applyFont="1" applyFill="1" applyBorder="1"/>
    <xf numFmtId="0" fontId="10" fillId="24" borderId="10" xfId="37" applyFont="1" applyFill="1" applyBorder="1" applyAlignment="1">
      <alignment horizontal="center" vertical="center" wrapText="1"/>
    </xf>
    <xf numFmtId="168" fontId="40" fillId="24" borderId="10" xfId="45" applyNumberFormat="1" applyFont="1" applyFill="1" applyBorder="1" applyAlignment="1"/>
    <xf numFmtId="0" fontId="36" fillId="24" borderId="10" xfId="37" applyFont="1" applyFill="1" applyBorder="1" applyAlignment="1">
      <alignment vertical="center" wrapText="1"/>
    </xf>
    <xf numFmtId="0" fontId="36" fillId="24" borderId="10" xfId="0" applyFont="1" applyFill="1" applyBorder="1" applyAlignment="1">
      <alignment vertical="center" wrapText="1"/>
    </xf>
    <xf numFmtId="0" fontId="36" fillId="24" borderId="10" xfId="37" applyFont="1" applyFill="1" applyBorder="1" applyAlignment="1">
      <alignment wrapText="1"/>
    </xf>
    <xf numFmtId="0" fontId="10" fillId="24" borderId="0" xfId="37" applyFont="1" applyFill="1"/>
    <xf numFmtId="1" fontId="37" fillId="24" borderId="10" xfId="0" applyNumberFormat="1" applyFont="1" applyFill="1" applyBorder="1" applyAlignment="1">
      <alignment vertical="center" wrapText="1"/>
    </xf>
    <xf numFmtId="167" fontId="39" fillId="24" borderId="10" xfId="37" applyNumberFormat="1" applyFont="1" applyFill="1" applyBorder="1" applyAlignment="1">
      <alignment horizontal="right"/>
    </xf>
    <xf numFmtId="167" fontId="36" fillId="24" borderId="10" xfId="37" applyNumberFormat="1" applyFont="1" applyFill="1" applyBorder="1" applyAlignment="1">
      <alignment horizontal="right"/>
    </xf>
    <xf numFmtId="0" fontId="36" fillId="24" borderId="10" xfId="37" applyFont="1" applyFill="1" applyBorder="1"/>
    <xf numFmtId="167" fontId="36" fillId="24" borderId="10" xfId="37" applyNumberFormat="1" applyFont="1" applyFill="1" applyBorder="1"/>
    <xf numFmtId="4" fontId="36" fillId="24" borderId="10" xfId="37" applyNumberFormat="1" applyFont="1" applyFill="1" applyBorder="1"/>
    <xf numFmtId="167" fontId="39" fillId="24" borderId="10" xfId="37" applyNumberFormat="1" applyFont="1" applyFill="1" applyBorder="1"/>
    <xf numFmtId="0" fontId="37" fillId="24" borderId="10" xfId="0" quotePrefix="1" applyFont="1" applyFill="1" applyBorder="1" applyAlignment="1">
      <alignment vertical="top"/>
    </xf>
    <xf numFmtId="0" fontId="36" fillId="24" borderId="10" xfId="0" applyFont="1" applyFill="1" applyBorder="1" applyAlignment="1">
      <alignment horizontal="left" vertical="top" wrapText="1"/>
    </xf>
    <xf numFmtId="0" fontId="37" fillId="24" borderId="10" xfId="0" applyFont="1" applyFill="1" applyBorder="1" applyAlignment="1">
      <alignment vertical="top"/>
    </xf>
    <xf numFmtId="0" fontId="36" fillId="24" borderId="10" xfId="0" quotePrefix="1" applyFont="1" applyFill="1" applyBorder="1"/>
    <xf numFmtId="0" fontId="36" fillId="24" borderId="10" xfId="0" applyFont="1" applyFill="1" applyBorder="1"/>
    <xf numFmtId="1" fontId="10" fillId="24" borderId="10" xfId="37" quotePrefix="1" applyNumberFormat="1" applyFont="1" applyFill="1" applyBorder="1" applyAlignment="1">
      <alignment vertical="center"/>
    </xf>
    <xf numFmtId="1" fontId="10" fillId="24" borderId="10" xfId="37" applyNumberFormat="1" applyFont="1" applyFill="1" applyBorder="1" applyAlignment="1">
      <alignment vertical="center" wrapText="1"/>
    </xf>
    <xf numFmtId="1" fontId="10" fillId="24" borderId="10" xfId="37" applyNumberFormat="1" applyFont="1" applyFill="1" applyBorder="1" applyAlignment="1">
      <alignment vertical="center"/>
    </xf>
    <xf numFmtId="0" fontId="37" fillId="24" borderId="10" xfId="0" quotePrefix="1" applyFont="1" applyFill="1" applyBorder="1"/>
    <xf numFmtId="0" fontId="37" fillId="24" borderId="10" xfId="0" applyFont="1" applyFill="1" applyBorder="1"/>
    <xf numFmtId="1" fontId="10" fillId="24" borderId="10" xfId="37" quotePrefix="1" applyNumberFormat="1" applyFont="1" applyFill="1" applyBorder="1" applyAlignment="1">
      <alignment horizontal="center" vertical="center"/>
    </xf>
    <xf numFmtId="0" fontId="36" fillId="24" borderId="0" xfId="37" applyFont="1" applyFill="1" applyBorder="1" applyAlignment="1">
      <alignment horizontal="center"/>
    </xf>
    <xf numFmtId="0" fontId="37" fillId="24" borderId="0" xfId="54" applyFont="1" applyFill="1" applyAlignment="1">
      <alignment horizontal="center" vertical="center"/>
    </xf>
    <xf numFmtId="0" fontId="36" fillId="24" borderId="10" xfId="37" applyFont="1" applyFill="1" applyBorder="1" applyAlignment="1">
      <alignment horizontal="center" vertical="center" wrapText="1"/>
    </xf>
    <xf numFmtId="0" fontId="36" fillId="24" borderId="15" xfId="37" applyFont="1" applyFill="1" applyBorder="1" applyAlignment="1">
      <alignment horizontal="center" vertical="center" wrapText="1"/>
    </xf>
    <xf numFmtId="0" fontId="36" fillId="24" borderId="12" xfId="37" applyFont="1" applyFill="1" applyBorder="1" applyAlignment="1">
      <alignment horizontal="center" vertical="center" wrapText="1"/>
    </xf>
    <xf numFmtId="0" fontId="36" fillId="24" borderId="10" xfId="37" applyFont="1" applyFill="1" applyBorder="1" applyAlignment="1">
      <alignment horizontal="center" vertical="center" wrapText="1"/>
    </xf>
    <xf numFmtId="0" fontId="36" fillId="24" borderId="15" xfId="37" applyFont="1" applyFill="1" applyBorder="1" applyAlignment="1">
      <alignment horizontal="center" vertical="center" wrapText="1"/>
    </xf>
    <xf numFmtId="0" fontId="36" fillId="24" borderId="19" xfId="37" applyFont="1" applyFill="1" applyBorder="1" applyAlignment="1">
      <alignment horizontal="center" vertical="center" wrapText="1"/>
    </xf>
    <xf numFmtId="0" fontId="36" fillId="24" borderId="14" xfId="37" applyFont="1" applyFill="1" applyBorder="1" applyAlignment="1">
      <alignment horizontal="center" vertical="center" wrapText="1"/>
    </xf>
    <xf numFmtId="0" fontId="36" fillId="24" borderId="18" xfId="37" applyFont="1" applyFill="1" applyBorder="1" applyAlignment="1">
      <alignment horizontal="center" vertical="center" wrapText="1"/>
    </xf>
    <xf numFmtId="0" fontId="36" fillId="24" borderId="12" xfId="37" applyFont="1" applyFill="1" applyBorder="1" applyAlignment="1">
      <alignment horizontal="center" vertical="center" wrapText="1"/>
    </xf>
    <xf numFmtId="0" fontId="36" fillId="24" borderId="23" xfId="37" applyFont="1" applyFill="1" applyBorder="1" applyAlignment="1">
      <alignment horizontal="center" vertical="center" wrapText="1"/>
    </xf>
    <xf numFmtId="0" fontId="36" fillId="24" borderId="17" xfId="37" applyFont="1" applyFill="1" applyBorder="1" applyAlignment="1">
      <alignment horizontal="center" vertical="center" wrapText="1"/>
    </xf>
    <xf numFmtId="0" fontId="36" fillId="24" borderId="20" xfId="37" applyFont="1" applyFill="1" applyBorder="1" applyAlignment="1">
      <alignment horizontal="center"/>
    </xf>
    <xf numFmtId="0" fontId="36" fillId="24" borderId="11" xfId="37" applyFont="1" applyFill="1" applyBorder="1" applyAlignment="1">
      <alignment horizontal="center" vertical="center" wrapText="1"/>
    </xf>
    <xf numFmtId="0" fontId="36" fillId="24" borderId="16" xfId="37" applyFont="1" applyFill="1" applyBorder="1" applyAlignment="1">
      <alignment horizontal="center" vertical="center" wrapText="1"/>
    </xf>
    <xf numFmtId="0" fontId="36" fillId="24" borderId="13" xfId="37" applyFont="1" applyFill="1" applyBorder="1" applyAlignment="1">
      <alignment horizontal="center" vertical="center" wrapText="1"/>
    </xf>
    <xf numFmtId="0" fontId="36" fillId="24" borderId="21" xfId="37" applyFont="1" applyFill="1" applyBorder="1" applyAlignment="1">
      <alignment horizontal="center" vertical="center" wrapText="1"/>
    </xf>
    <xf numFmtId="0" fontId="36" fillId="24" borderId="22" xfId="37" applyFont="1" applyFill="1" applyBorder="1" applyAlignment="1">
      <alignment horizontal="center" vertical="center" wrapText="1"/>
    </xf>
    <xf numFmtId="0" fontId="36" fillId="24" borderId="10" xfId="37" applyFont="1" applyFill="1" applyBorder="1" applyAlignment="1">
      <alignment horizontal="center" vertical="center" textRotation="90" wrapText="1"/>
    </xf>
    <xf numFmtId="0" fontId="10" fillId="24" borderId="11" xfId="37" applyFont="1" applyFill="1" applyBorder="1" applyAlignment="1">
      <alignment horizontal="center" vertical="center" wrapText="1"/>
    </xf>
    <xf numFmtId="0" fontId="10" fillId="24" borderId="16" xfId="37" applyFont="1" applyFill="1" applyBorder="1" applyAlignment="1">
      <alignment horizontal="center" vertical="center" wrapText="1"/>
    </xf>
    <xf numFmtId="0" fontId="10" fillId="24" borderId="13" xfId="37" applyFont="1" applyFill="1" applyBorder="1" applyAlignment="1">
      <alignment horizontal="center" vertical="center" wrapText="1"/>
    </xf>
    <xf numFmtId="0" fontId="36" fillId="24" borderId="0" xfId="37" applyFont="1" applyFill="1" applyBorder="1" applyAlignment="1">
      <alignment horizontal="center"/>
    </xf>
    <xf numFmtId="0" fontId="36" fillId="24" borderId="0" xfId="37" applyFont="1" applyFill="1" applyAlignment="1">
      <alignment horizontal="center" wrapText="1"/>
    </xf>
    <xf numFmtId="0" fontId="37" fillId="24" borderId="0" xfId="54" applyFont="1" applyFill="1" applyAlignment="1">
      <alignment horizontal="center" vertical="center"/>
    </xf>
    <xf numFmtId="0" fontId="36" fillId="24" borderId="0" xfId="0" applyFont="1" applyFill="1" applyAlignment="1">
      <alignment horizontal="center"/>
    </xf>
  </cellXfs>
  <cellStyles count="1142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0 2" xfId="622"/>
    <cellStyle name="Обычный 6 11" xfId="450"/>
    <cellStyle name="Обычный 6 11 2" xfId="623"/>
    <cellStyle name="Обычный 6 12" xfId="621"/>
    <cellStyle name="Обычный 6 2" xfId="52"/>
    <cellStyle name="Обычный 6 2 10" xfId="109"/>
    <cellStyle name="Обычный 6 2 10 2" xfId="625"/>
    <cellStyle name="Обычный 6 2 11" xfId="282"/>
    <cellStyle name="Обычный 6 2 11 2" xfId="626"/>
    <cellStyle name="Обычный 6 2 12" xfId="453"/>
    <cellStyle name="Обычный 6 2 12 2" xfId="627"/>
    <cellStyle name="Обычный 6 2 13" xfId="624"/>
    <cellStyle name="Обычный 6 2 2" xfId="53"/>
    <cellStyle name="Обычный 6 2 2 10" xfId="283"/>
    <cellStyle name="Обычный 6 2 2 10 2" xfId="629"/>
    <cellStyle name="Обычный 6 2 2 11" xfId="454"/>
    <cellStyle name="Обычный 6 2 2 11 2" xfId="630"/>
    <cellStyle name="Обычный 6 2 2 12" xfId="628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2 2" xfId="635"/>
    <cellStyle name="Обычный 6 2 2 2 2 2 2 3" xfId="481"/>
    <cellStyle name="Обычный 6 2 2 2 2 2 2 3 2" xfId="636"/>
    <cellStyle name="Обычный 6 2 2 2 2 2 2 4" xfId="634"/>
    <cellStyle name="Обычный 6 2 2 2 2 2 3" xfId="139"/>
    <cellStyle name="Обычный 6 2 2 2 2 2 3 2" xfId="311"/>
    <cellStyle name="Обычный 6 2 2 2 2 2 3 2 2" xfId="638"/>
    <cellStyle name="Обычный 6 2 2 2 2 2 3 3" xfId="482"/>
    <cellStyle name="Обычный 6 2 2 2 2 2 3 3 2" xfId="639"/>
    <cellStyle name="Обычный 6 2 2 2 2 2 3 4" xfId="637"/>
    <cellStyle name="Обычный 6 2 2 2 2 2 4" xfId="309"/>
    <cellStyle name="Обычный 6 2 2 2 2 2 4 2" xfId="640"/>
    <cellStyle name="Обычный 6 2 2 2 2 2 5" xfId="480"/>
    <cellStyle name="Обычный 6 2 2 2 2 2 5 2" xfId="641"/>
    <cellStyle name="Обычный 6 2 2 2 2 2 6" xfId="633"/>
    <cellStyle name="Обычный 6 2 2 2 2 3" xfId="140"/>
    <cellStyle name="Обычный 6 2 2 2 2 3 2" xfId="312"/>
    <cellStyle name="Обычный 6 2 2 2 2 3 2 2" xfId="643"/>
    <cellStyle name="Обычный 6 2 2 2 2 3 3" xfId="483"/>
    <cellStyle name="Обычный 6 2 2 2 2 3 3 2" xfId="644"/>
    <cellStyle name="Обычный 6 2 2 2 2 3 4" xfId="642"/>
    <cellStyle name="Обычный 6 2 2 2 2 4" xfId="141"/>
    <cellStyle name="Обычный 6 2 2 2 2 4 2" xfId="313"/>
    <cellStyle name="Обычный 6 2 2 2 2 4 2 2" xfId="646"/>
    <cellStyle name="Обычный 6 2 2 2 2 4 3" xfId="484"/>
    <cellStyle name="Обычный 6 2 2 2 2 4 3 2" xfId="647"/>
    <cellStyle name="Обычный 6 2 2 2 2 4 4" xfId="645"/>
    <cellStyle name="Обычный 6 2 2 2 2 5" xfId="305"/>
    <cellStyle name="Обычный 6 2 2 2 2 5 2" xfId="648"/>
    <cellStyle name="Обычный 6 2 2 2 2 6" xfId="476"/>
    <cellStyle name="Обычный 6 2 2 2 2 6 2" xfId="649"/>
    <cellStyle name="Обычный 6 2 2 2 2 7" xfId="632"/>
    <cellStyle name="Обычный 6 2 2 2 3" xfId="135"/>
    <cellStyle name="Обычный 6 2 2 2 3 2" xfId="142"/>
    <cellStyle name="Обычный 6 2 2 2 3 2 2" xfId="314"/>
    <cellStyle name="Обычный 6 2 2 2 3 2 2 2" xfId="652"/>
    <cellStyle name="Обычный 6 2 2 2 3 2 3" xfId="485"/>
    <cellStyle name="Обычный 6 2 2 2 3 2 3 2" xfId="653"/>
    <cellStyle name="Обычный 6 2 2 2 3 2 4" xfId="651"/>
    <cellStyle name="Обычный 6 2 2 2 3 3" xfId="143"/>
    <cellStyle name="Обычный 6 2 2 2 3 3 2" xfId="315"/>
    <cellStyle name="Обычный 6 2 2 2 3 3 2 2" xfId="655"/>
    <cellStyle name="Обычный 6 2 2 2 3 3 3" xfId="486"/>
    <cellStyle name="Обычный 6 2 2 2 3 3 3 2" xfId="656"/>
    <cellStyle name="Обычный 6 2 2 2 3 3 4" xfId="654"/>
    <cellStyle name="Обычный 6 2 2 2 3 4" xfId="307"/>
    <cellStyle name="Обычный 6 2 2 2 3 4 2" xfId="657"/>
    <cellStyle name="Обычный 6 2 2 2 3 5" xfId="478"/>
    <cellStyle name="Обычный 6 2 2 2 3 5 2" xfId="658"/>
    <cellStyle name="Обычный 6 2 2 2 3 6" xfId="650"/>
    <cellStyle name="Обычный 6 2 2 2 4" xfId="144"/>
    <cellStyle name="Обычный 6 2 2 2 4 2" xfId="316"/>
    <cellStyle name="Обычный 6 2 2 2 4 2 2" xfId="660"/>
    <cellStyle name="Обычный 6 2 2 2 4 3" xfId="487"/>
    <cellStyle name="Обычный 6 2 2 2 4 3 2" xfId="661"/>
    <cellStyle name="Обычный 6 2 2 2 4 4" xfId="659"/>
    <cellStyle name="Обычный 6 2 2 2 5" xfId="145"/>
    <cellStyle name="Обычный 6 2 2 2 5 2" xfId="317"/>
    <cellStyle name="Обычный 6 2 2 2 5 2 2" xfId="663"/>
    <cellStyle name="Обычный 6 2 2 2 5 3" xfId="488"/>
    <cellStyle name="Обычный 6 2 2 2 5 3 2" xfId="664"/>
    <cellStyle name="Обычный 6 2 2 2 5 4" xfId="662"/>
    <cellStyle name="Обычный 6 2 2 2 6" xfId="288"/>
    <cellStyle name="Обычный 6 2 2 2 6 2" xfId="665"/>
    <cellStyle name="Обычный 6 2 2 2 7" xfId="459"/>
    <cellStyle name="Обычный 6 2 2 2 7 2" xfId="666"/>
    <cellStyle name="Обычный 6 2 2 2 8" xfId="631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2 2" xfId="670"/>
    <cellStyle name="Обычный 6 2 2 3 2 2 3" xfId="490"/>
    <cellStyle name="Обычный 6 2 2 3 2 2 3 2" xfId="671"/>
    <cellStyle name="Обычный 6 2 2 3 2 2 4" xfId="669"/>
    <cellStyle name="Обычный 6 2 2 3 2 3" xfId="148"/>
    <cellStyle name="Обычный 6 2 2 3 2 3 2" xfId="320"/>
    <cellStyle name="Обычный 6 2 2 3 2 3 2 2" xfId="673"/>
    <cellStyle name="Обычный 6 2 2 3 2 3 3" xfId="491"/>
    <cellStyle name="Обычный 6 2 2 3 2 3 3 2" xfId="674"/>
    <cellStyle name="Обычный 6 2 2 3 2 3 4" xfId="672"/>
    <cellStyle name="Обычный 6 2 2 3 2 4" xfId="318"/>
    <cellStyle name="Обычный 6 2 2 3 2 4 2" xfId="675"/>
    <cellStyle name="Обычный 6 2 2 3 2 5" xfId="489"/>
    <cellStyle name="Обычный 6 2 2 3 2 5 2" xfId="676"/>
    <cellStyle name="Обычный 6 2 2 3 2 6" xfId="668"/>
    <cellStyle name="Обычный 6 2 2 3 3" xfId="149"/>
    <cellStyle name="Обычный 6 2 2 3 3 2" xfId="321"/>
    <cellStyle name="Обычный 6 2 2 3 3 2 2" xfId="678"/>
    <cellStyle name="Обычный 6 2 2 3 3 3" xfId="492"/>
    <cellStyle name="Обычный 6 2 2 3 3 3 2" xfId="679"/>
    <cellStyle name="Обычный 6 2 2 3 3 4" xfId="677"/>
    <cellStyle name="Обычный 6 2 2 3 4" xfId="150"/>
    <cellStyle name="Обычный 6 2 2 3 4 2" xfId="322"/>
    <cellStyle name="Обычный 6 2 2 3 4 2 2" xfId="681"/>
    <cellStyle name="Обычный 6 2 2 3 4 3" xfId="493"/>
    <cellStyle name="Обычный 6 2 2 3 4 3 2" xfId="682"/>
    <cellStyle name="Обычный 6 2 2 3 4 4" xfId="680"/>
    <cellStyle name="Обычный 6 2 2 3 5" xfId="300"/>
    <cellStyle name="Обычный 6 2 2 3 5 2" xfId="683"/>
    <cellStyle name="Обычный 6 2 2 3 6" xfId="471"/>
    <cellStyle name="Обычный 6 2 2 3 6 2" xfId="684"/>
    <cellStyle name="Обычный 6 2 2 3 7" xfId="667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2 2" xfId="688"/>
    <cellStyle name="Обычный 6 2 2 4 2 2 3" xfId="495"/>
    <cellStyle name="Обычный 6 2 2 4 2 2 3 2" xfId="689"/>
    <cellStyle name="Обычный 6 2 2 4 2 2 4" xfId="687"/>
    <cellStyle name="Обычный 6 2 2 4 2 3" xfId="153"/>
    <cellStyle name="Обычный 6 2 2 4 2 3 2" xfId="325"/>
    <cellStyle name="Обычный 6 2 2 4 2 3 2 2" xfId="691"/>
    <cellStyle name="Обычный 6 2 2 4 2 3 3" xfId="496"/>
    <cellStyle name="Обычный 6 2 2 4 2 3 3 2" xfId="692"/>
    <cellStyle name="Обычный 6 2 2 4 2 3 4" xfId="690"/>
    <cellStyle name="Обычный 6 2 2 4 2 4" xfId="323"/>
    <cellStyle name="Обычный 6 2 2 4 2 4 2" xfId="693"/>
    <cellStyle name="Обычный 6 2 2 4 2 5" xfId="494"/>
    <cellStyle name="Обычный 6 2 2 4 2 5 2" xfId="694"/>
    <cellStyle name="Обычный 6 2 2 4 2 6" xfId="686"/>
    <cellStyle name="Обычный 6 2 2 4 3" xfId="154"/>
    <cellStyle name="Обычный 6 2 2 4 3 2" xfId="326"/>
    <cellStyle name="Обычный 6 2 2 4 3 2 2" xfId="696"/>
    <cellStyle name="Обычный 6 2 2 4 3 3" xfId="497"/>
    <cellStyle name="Обычный 6 2 2 4 3 3 2" xfId="697"/>
    <cellStyle name="Обычный 6 2 2 4 3 4" xfId="695"/>
    <cellStyle name="Обычный 6 2 2 4 4" xfId="155"/>
    <cellStyle name="Обычный 6 2 2 4 4 2" xfId="327"/>
    <cellStyle name="Обычный 6 2 2 4 4 2 2" xfId="699"/>
    <cellStyle name="Обычный 6 2 2 4 4 3" xfId="498"/>
    <cellStyle name="Обычный 6 2 2 4 4 3 2" xfId="700"/>
    <cellStyle name="Обычный 6 2 2 4 4 4" xfId="698"/>
    <cellStyle name="Обычный 6 2 2 4 5" xfId="293"/>
    <cellStyle name="Обычный 6 2 2 4 5 2" xfId="701"/>
    <cellStyle name="Обычный 6 2 2 4 6" xfId="464"/>
    <cellStyle name="Обычный 6 2 2 4 6 2" xfId="702"/>
    <cellStyle name="Обычный 6 2 2 4 7" xfId="685"/>
    <cellStyle name="Обычный 6 2 2 5" xfId="156"/>
    <cellStyle name="Обычный 6 2 2 5 2" xfId="157"/>
    <cellStyle name="Обычный 6 2 2 5 2 2" xfId="329"/>
    <cellStyle name="Обычный 6 2 2 5 2 2 2" xfId="705"/>
    <cellStyle name="Обычный 6 2 2 5 2 3" xfId="500"/>
    <cellStyle name="Обычный 6 2 2 5 2 3 2" xfId="706"/>
    <cellStyle name="Обычный 6 2 2 5 2 4" xfId="704"/>
    <cellStyle name="Обычный 6 2 2 5 3" xfId="158"/>
    <cellStyle name="Обычный 6 2 2 5 3 2" xfId="330"/>
    <cellStyle name="Обычный 6 2 2 5 3 2 2" xfId="708"/>
    <cellStyle name="Обычный 6 2 2 5 3 3" xfId="501"/>
    <cellStyle name="Обычный 6 2 2 5 3 3 2" xfId="709"/>
    <cellStyle name="Обычный 6 2 2 5 3 4" xfId="707"/>
    <cellStyle name="Обычный 6 2 2 5 4" xfId="328"/>
    <cellStyle name="Обычный 6 2 2 5 4 2" xfId="710"/>
    <cellStyle name="Обычный 6 2 2 5 5" xfId="499"/>
    <cellStyle name="Обычный 6 2 2 5 5 2" xfId="711"/>
    <cellStyle name="Обычный 6 2 2 5 6" xfId="703"/>
    <cellStyle name="Обычный 6 2 2 6" xfId="159"/>
    <cellStyle name="Обычный 6 2 2 6 2" xfId="331"/>
    <cellStyle name="Обычный 6 2 2 6 2 2" xfId="713"/>
    <cellStyle name="Обычный 6 2 2 6 3" xfId="502"/>
    <cellStyle name="Обычный 6 2 2 6 3 2" xfId="714"/>
    <cellStyle name="Обычный 6 2 2 6 4" xfId="712"/>
    <cellStyle name="Обычный 6 2 2 7" xfId="160"/>
    <cellStyle name="Обычный 6 2 2 7 2" xfId="332"/>
    <cellStyle name="Обычный 6 2 2 7 2 2" xfId="716"/>
    <cellStyle name="Обычный 6 2 2 7 3" xfId="503"/>
    <cellStyle name="Обычный 6 2 2 7 3 2" xfId="717"/>
    <cellStyle name="Обычный 6 2 2 7 4" xfId="715"/>
    <cellStyle name="Обычный 6 2 2 8" xfId="161"/>
    <cellStyle name="Обычный 6 2 2 8 2" xfId="333"/>
    <cellStyle name="Обычный 6 2 2 8 2 2" xfId="719"/>
    <cellStyle name="Обычный 6 2 2 8 3" xfId="504"/>
    <cellStyle name="Обычный 6 2 2 8 3 2" xfId="720"/>
    <cellStyle name="Обычный 6 2 2 8 4" xfId="718"/>
    <cellStyle name="Обычный 6 2 2 9" xfId="110"/>
    <cellStyle name="Обычный 6 2 2 9 2" xfId="721"/>
    <cellStyle name="Обычный 6 2 3" xfId="101"/>
    <cellStyle name="Обычный 6 2 3 10" xfId="285"/>
    <cellStyle name="Обычный 6 2 3 10 2" xfId="723"/>
    <cellStyle name="Обычный 6 2 3 11" xfId="456"/>
    <cellStyle name="Обычный 6 2 3 11 2" xfId="724"/>
    <cellStyle name="Обычный 6 2 3 12" xfId="722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2 2" xfId="729"/>
    <cellStyle name="Обычный 6 2 3 2 2 2 2 3" xfId="506"/>
    <cellStyle name="Обычный 6 2 3 2 2 2 2 3 2" xfId="730"/>
    <cellStyle name="Обычный 6 2 3 2 2 2 2 4" xfId="728"/>
    <cellStyle name="Обычный 6 2 3 2 2 2 3" xfId="164"/>
    <cellStyle name="Обычный 6 2 3 2 2 2 3 2" xfId="336"/>
    <cellStyle name="Обычный 6 2 3 2 2 2 3 2 2" xfId="732"/>
    <cellStyle name="Обычный 6 2 3 2 2 2 3 3" xfId="507"/>
    <cellStyle name="Обычный 6 2 3 2 2 2 3 3 2" xfId="733"/>
    <cellStyle name="Обычный 6 2 3 2 2 2 3 4" xfId="731"/>
    <cellStyle name="Обычный 6 2 3 2 2 2 4" xfId="334"/>
    <cellStyle name="Обычный 6 2 3 2 2 2 4 2" xfId="734"/>
    <cellStyle name="Обычный 6 2 3 2 2 2 5" xfId="505"/>
    <cellStyle name="Обычный 6 2 3 2 2 2 5 2" xfId="735"/>
    <cellStyle name="Обычный 6 2 3 2 2 2 6" xfId="727"/>
    <cellStyle name="Обычный 6 2 3 2 2 3" xfId="165"/>
    <cellStyle name="Обычный 6 2 3 2 2 3 2" xfId="337"/>
    <cellStyle name="Обычный 6 2 3 2 2 3 2 2" xfId="737"/>
    <cellStyle name="Обычный 6 2 3 2 2 3 3" xfId="508"/>
    <cellStyle name="Обычный 6 2 3 2 2 3 3 2" xfId="738"/>
    <cellStyle name="Обычный 6 2 3 2 2 3 4" xfId="736"/>
    <cellStyle name="Обычный 6 2 3 2 2 4" xfId="166"/>
    <cellStyle name="Обычный 6 2 3 2 2 4 2" xfId="338"/>
    <cellStyle name="Обычный 6 2 3 2 2 4 2 2" xfId="740"/>
    <cellStyle name="Обычный 6 2 3 2 2 4 3" xfId="509"/>
    <cellStyle name="Обычный 6 2 3 2 2 4 3 2" xfId="741"/>
    <cellStyle name="Обычный 6 2 3 2 2 4 4" xfId="739"/>
    <cellStyle name="Обычный 6 2 3 2 2 5" xfId="304"/>
    <cellStyle name="Обычный 6 2 3 2 2 5 2" xfId="742"/>
    <cellStyle name="Обычный 6 2 3 2 2 6" xfId="475"/>
    <cellStyle name="Обычный 6 2 3 2 2 6 2" xfId="743"/>
    <cellStyle name="Обычный 6 2 3 2 2 7" xfId="726"/>
    <cellStyle name="Обычный 6 2 3 2 3" xfId="134"/>
    <cellStyle name="Обычный 6 2 3 2 3 2" xfId="167"/>
    <cellStyle name="Обычный 6 2 3 2 3 2 2" xfId="339"/>
    <cellStyle name="Обычный 6 2 3 2 3 2 2 2" xfId="746"/>
    <cellStyle name="Обычный 6 2 3 2 3 2 3" xfId="510"/>
    <cellStyle name="Обычный 6 2 3 2 3 2 3 2" xfId="747"/>
    <cellStyle name="Обычный 6 2 3 2 3 2 4" xfId="745"/>
    <cellStyle name="Обычный 6 2 3 2 3 3" xfId="168"/>
    <cellStyle name="Обычный 6 2 3 2 3 3 2" xfId="340"/>
    <cellStyle name="Обычный 6 2 3 2 3 3 2 2" xfId="749"/>
    <cellStyle name="Обычный 6 2 3 2 3 3 3" xfId="511"/>
    <cellStyle name="Обычный 6 2 3 2 3 3 3 2" xfId="750"/>
    <cellStyle name="Обычный 6 2 3 2 3 3 4" xfId="748"/>
    <cellStyle name="Обычный 6 2 3 2 3 4" xfId="306"/>
    <cellStyle name="Обычный 6 2 3 2 3 4 2" xfId="751"/>
    <cellStyle name="Обычный 6 2 3 2 3 5" xfId="477"/>
    <cellStyle name="Обычный 6 2 3 2 3 5 2" xfId="752"/>
    <cellStyle name="Обычный 6 2 3 2 3 6" xfId="744"/>
    <cellStyle name="Обычный 6 2 3 2 4" xfId="169"/>
    <cellStyle name="Обычный 6 2 3 2 4 2" xfId="341"/>
    <cellStyle name="Обычный 6 2 3 2 4 2 2" xfId="754"/>
    <cellStyle name="Обычный 6 2 3 2 4 3" xfId="512"/>
    <cellStyle name="Обычный 6 2 3 2 4 3 2" xfId="755"/>
    <cellStyle name="Обычный 6 2 3 2 4 4" xfId="753"/>
    <cellStyle name="Обычный 6 2 3 2 5" xfId="170"/>
    <cellStyle name="Обычный 6 2 3 2 5 2" xfId="342"/>
    <cellStyle name="Обычный 6 2 3 2 5 2 2" xfId="757"/>
    <cellStyle name="Обычный 6 2 3 2 5 3" xfId="513"/>
    <cellStyle name="Обычный 6 2 3 2 5 3 2" xfId="758"/>
    <cellStyle name="Обычный 6 2 3 2 5 4" xfId="756"/>
    <cellStyle name="Обычный 6 2 3 2 6" xfId="287"/>
    <cellStyle name="Обычный 6 2 3 2 6 2" xfId="759"/>
    <cellStyle name="Обычный 6 2 3 2 7" xfId="458"/>
    <cellStyle name="Обычный 6 2 3 2 7 2" xfId="760"/>
    <cellStyle name="Обычный 6 2 3 2 8" xfId="725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2 2" xfId="764"/>
    <cellStyle name="Обычный 6 2 3 3 2 2 3" xfId="515"/>
    <cellStyle name="Обычный 6 2 3 3 2 2 3 2" xfId="765"/>
    <cellStyle name="Обычный 6 2 3 3 2 2 4" xfId="763"/>
    <cellStyle name="Обычный 6 2 3 3 2 3" xfId="173"/>
    <cellStyle name="Обычный 6 2 3 3 2 3 2" xfId="345"/>
    <cellStyle name="Обычный 6 2 3 3 2 3 2 2" xfId="767"/>
    <cellStyle name="Обычный 6 2 3 3 2 3 3" xfId="516"/>
    <cellStyle name="Обычный 6 2 3 3 2 3 3 2" xfId="768"/>
    <cellStyle name="Обычный 6 2 3 3 2 3 4" xfId="766"/>
    <cellStyle name="Обычный 6 2 3 3 2 4" xfId="343"/>
    <cellStyle name="Обычный 6 2 3 3 2 4 2" xfId="769"/>
    <cellStyle name="Обычный 6 2 3 3 2 5" xfId="514"/>
    <cellStyle name="Обычный 6 2 3 3 2 5 2" xfId="770"/>
    <cellStyle name="Обычный 6 2 3 3 2 6" xfId="762"/>
    <cellStyle name="Обычный 6 2 3 3 3" xfId="174"/>
    <cellStyle name="Обычный 6 2 3 3 3 2" xfId="346"/>
    <cellStyle name="Обычный 6 2 3 3 3 2 2" xfId="772"/>
    <cellStyle name="Обычный 6 2 3 3 3 3" xfId="517"/>
    <cellStyle name="Обычный 6 2 3 3 3 3 2" xfId="773"/>
    <cellStyle name="Обычный 6 2 3 3 3 4" xfId="771"/>
    <cellStyle name="Обычный 6 2 3 3 4" xfId="175"/>
    <cellStyle name="Обычный 6 2 3 3 4 2" xfId="347"/>
    <cellStyle name="Обычный 6 2 3 3 4 2 2" xfId="775"/>
    <cellStyle name="Обычный 6 2 3 3 4 3" xfId="518"/>
    <cellStyle name="Обычный 6 2 3 3 4 3 2" xfId="776"/>
    <cellStyle name="Обычный 6 2 3 3 4 4" xfId="774"/>
    <cellStyle name="Обычный 6 2 3 3 5" xfId="302"/>
    <cellStyle name="Обычный 6 2 3 3 5 2" xfId="777"/>
    <cellStyle name="Обычный 6 2 3 3 6" xfId="473"/>
    <cellStyle name="Обычный 6 2 3 3 6 2" xfId="778"/>
    <cellStyle name="Обычный 6 2 3 3 7" xfId="761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2 2" xfId="782"/>
    <cellStyle name="Обычный 6 2 3 4 2 2 3" xfId="520"/>
    <cellStyle name="Обычный 6 2 3 4 2 2 3 2" xfId="783"/>
    <cellStyle name="Обычный 6 2 3 4 2 2 4" xfId="781"/>
    <cellStyle name="Обычный 6 2 3 4 2 3" xfId="178"/>
    <cellStyle name="Обычный 6 2 3 4 2 3 2" xfId="350"/>
    <cellStyle name="Обычный 6 2 3 4 2 3 2 2" xfId="785"/>
    <cellStyle name="Обычный 6 2 3 4 2 3 3" xfId="521"/>
    <cellStyle name="Обычный 6 2 3 4 2 3 3 2" xfId="786"/>
    <cellStyle name="Обычный 6 2 3 4 2 3 4" xfId="784"/>
    <cellStyle name="Обычный 6 2 3 4 2 4" xfId="348"/>
    <cellStyle name="Обычный 6 2 3 4 2 4 2" xfId="787"/>
    <cellStyle name="Обычный 6 2 3 4 2 5" xfId="519"/>
    <cellStyle name="Обычный 6 2 3 4 2 5 2" xfId="788"/>
    <cellStyle name="Обычный 6 2 3 4 2 6" xfId="780"/>
    <cellStyle name="Обычный 6 2 3 4 3" xfId="179"/>
    <cellStyle name="Обычный 6 2 3 4 3 2" xfId="351"/>
    <cellStyle name="Обычный 6 2 3 4 3 2 2" xfId="790"/>
    <cellStyle name="Обычный 6 2 3 4 3 3" xfId="522"/>
    <cellStyle name="Обычный 6 2 3 4 3 3 2" xfId="791"/>
    <cellStyle name="Обычный 6 2 3 4 3 4" xfId="789"/>
    <cellStyle name="Обычный 6 2 3 4 4" xfId="180"/>
    <cellStyle name="Обычный 6 2 3 4 4 2" xfId="352"/>
    <cellStyle name="Обычный 6 2 3 4 4 2 2" xfId="793"/>
    <cellStyle name="Обычный 6 2 3 4 4 3" xfId="523"/>
    <cellStyle name="Обычный 6 2 3 4 4 3 2" xfId="794"/>
    <cellStyle name="Обычный 6 2 3 4 4 4" xfId="792"/>
    <cellStyle name="Обычный 6 2 3 4 5" xfId="295"/>
    <cellStyle name="Обычный 6 2 3 4 5 2" xfId="795"/>
    <cellStyle name="Обычный 6 2 3 4 6" xfId="466"/>
    <cellStyle name="Обычный 6 2 3 4 6 2" xfId="796"/>
    <cellStyle name="Обычный 6 2 3 4 7" xfId="779"/>
    <cellStyle name="Обычный 6 2 3 5" xfId="181"/>
    <cellStyle name="Обычный 6 2 3 5 2" xfId="182"/>
    <cellStyle name="Обычный 6 2 3 5 2 2" xfId="354"/>
    <cellStyle name="Обычный 6 2 3 5 2 2 2" xfId="799"/>
    <cellStyle name="Обычный 6 2 3 5 2 3" xfId="525"/>
    <cellStyle name="Обычный 6 2 3 5 2 3 2" xfId="800"/>
    <cellStyle name="Обычный 6 2 3 5 2 4" xfId="798"/>
    <cellStyle name="Обычный 6 2 3 5 3" xfId="183"/>
    <cellStyle name="Обычный 6 2 3 5 3 2" xfId="355"/>
    <cellStyle name="Обычный 6 2 3 5 3 2 2" xfId="802"/>
    <cellStyle name="Обычный 6 2 3 5 3 3" xfId="526"/>
    <cellStyle name="Обычный 6 2 3 5 3 3 2" xfId="803"/>
    <cellStyle name="Обычный 6 2 3 5 3 4" xfId="801"/>
    <cellStyle name="Обычный 6 2 3 5 4" xfId="353"/>
    <cellStyle name="Обычный 6 2 3 5 4 2" xfId="804"/>
    <cellStyle name="Обычный 6 2 3 5 5" xfId="524"/>
    <cellStyle name="Обычный 6 2 3 5 5 2" xfId="805"/>
    <cellStyle name="Обычный 6 2 3 5 6" xfId="797"/>
    <cellStyle name="Обычный 6 2 3 6" xfId="184"/>
    <cellStyle name="Обычный 6 2 3 6 2" xfId="356"/>
    <cellStyle name="Обычный 6 2 3 6 2 2" xfId="807"/>
    <cellStyle name="Обычный 6 2 3 6 3" xfId="527"/>
    <cellStyle name="Обычный 6 2 3 6 3 2" xfId="808"/>
    <cellStyle name="Обычный 6 2 3 6 4" xfId="806"/>
    <cellStyle name="Обычный 6 2 3 7" xfId="185"/>
    <cellStyle name="Обычный 6 2 3 7 2" xfId="357"/>
    <cellStyle name="Обычный 6 2 3 7 2 2" xfId="810"/>
    <cellStyle name="Обычный 6 2 3 7 3" xfId="528"/>
    <cellStyle name="Обычный 6 2 3 7 3 2" xfId="811"/>
    <cellStyle name="Обычный 6 2 3 7 4" xfId="809"/>
    <cellStyle name="Обычный 6 2 3 8" xfId="186"/>
    <cellStyle name="Обычный 6 2 3 8 2" xfId="358"/>
    <cellStyle name="Обычный 6 2 3 8 2 2" xfId="813"/>
    <cellStyle name="Обычный 6 2 3 8 3" xfId="529"/>
    <cellStyle name="Обычный 6 2 3 8 3 2" xfId="814"/>
    <cellStyle name="Обычный 6 2 3 8 4" xfId="812"/>
    <cellStyle name="Обычный 6 2 3 9" xfId="112"/>
    <cellStyle name="Обычный 6 2 3 9 2" xfId="815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2 2" xfId="819"/>
    <cellStyle name="Обычный 6 2 4 2 2 3" xfId="531"/>
    <cellStyle name="Обычный 6 2 4 2 2 3 2" xfId="820"/>
    <cellStyle name="Обычный 6 2 4 2 2 4" xfId="818"/>
    <cellStyle name="Обычный 6 2 4 2 3" xfId="189"/>
    <cellStyle name="Обычный 6 2 4 2 3 2" xfId="361"/>
    <cellStyle name="Обычный 6 2 4 2 3 2 2" xfId="822"/>
    <cellStyle name="Обычный 6 2 4 2 3 3" xfId="532"/>
    <cellStyle name="Обычный 6 2 4 2 3 3 2" xfId="823"/>
    <cellStyle name="Обычный 6 2 4 2 3 4" xfId="821"/>
    <cellStyle name="Обычный 6 2 4 2 4" xfId="359"/>
    <cellStyle name="Обычный 6 2 4 2 4 2" xfId="824"/>
    <cellStyle name="Обычный 6 2 4 2 5" xfId="530"/>
    <cellStyle name="Обычный 6 2 4 2 5 2" xfId="825"/>
    <cellStyle name="Обычный 6 2 4 2 6" xfId="817"/>
    <cellStyle name="Обычный 6 2 4 3" xfId="190"/>
    <cellStyle name="Обычный 6 2 4 3 2" xfId="362"/>
    <cellStyle name="Обычный 6 2 4 3 2 2" xfId="827"/>
    <cellStyle name="Обычный 6 2 4 3 3" xfId="533"/>
    <cellStyle name="Обычный 6 2 4 3 3 2" xfId="828"/>
    <cellStyle name="Обычный 6 2 4 3 4" xfId="826"/>
    <cellStyle name="Обычный 6 2 4 4" xfId="191"/>
    <cellStyle name="Обычный 6 2 4 4 2" xfId="363"/>
    <cellStyle name="Обычный 6 2 4 4 2 2" xfId="830"/>
    <cellStyle name="Обычный 6 2 4 4 3" xfId="534"/>
    <cellStyle name="Обычный 6 2 4 4 3 2" xfId="831"/>
    <cellStyle name="Обычный 6 2 4 4 4" xfId="829"/>
    <cellStyle name="Обычный 6 2 4 5" xfId="299"/>
    <cellStyle name="Обычный 6 2 4 5 2" xfId="832"/>
    <cellStyle name="Обычный 6 2 4 6" xfId="470"/>
    <cellStyle name="Обычный 6 2 4 6 2" xfId="833"/>
    <cellStyle name="Обычный 6 2 4 7" xfId="816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2 2" xfId="837"/>
    <cellStyle name="Обычный 6 2 5 2 2 3" xfId="536"/>
    <cellStyle name="Обычный 6 2 5 2 2 3 2" xfId="838"/>
    <cellStyle name="Обычный 6 2 5 2 2 4" xfId="836"/>
    <cellStyle name="Обычный 6 2 5 2 3" xfId="194"/>
    <cellStyle name="Обычный 6 2 5 2 3 2" xfId="366"/>
    <cellStyle name="Обычный 6 2 5 2 3 2 2" xfId="840"/>
    <cellStyle name="Обычный 6 2 5 2 3 3" xfId="537"/>
    <cellStyle name="Обычный 6 2 5 2 3 3 2" xfId="841"/>
    <cellStyle name="Обычный 6 2 5 2 3 4" xfId="839"/>
    <cellStyle name="Обычный 6 2 5 2 4" xfId="364"/>
    <cellStyle name="Обычный 6 2 5 2 4 2" xfId="842"/>
    <cellStyle name="Обычный 6 2 5 2 5" xfId="535"/>
    <cellStyle name="Обычный 6 2 5 2 5 2" xfId="843"/>
    <cellStyle name="Обычный 6 2 5 2 6" xfId="835"/>
    <cellStyle name="Обычный 6 2 5 3" xfId="195"/>
    <cellStyle name="Обычный 6 2 5 3 2" xfId="367"/>
    <cellStyle name="Обычный 6 2 5 3 2 2" xfId="845"/>
    <cellStyle name="Обычный 6 2 5 3 3" xfId="538"/>
    <cellStyle name="Обычный 6 2 5 3 3 2" xfId="846"/>
    <cellStyle name="Обычный 6 2 5 3 4" xfId="844"/>
    <cellStyle name="Обычный 6 2 5 4" xfId="196"/>
    <cellStyle name="Обычный 6 2 5 4 2" xfId="368"/>
    <cellStyle name="Обычный 6 2 5 4 2 2" xfId="848"/>
    <cellStyle name="Обычный 6 2 5 4 3" xfId="539"/>
    <cellStyle name="Обычный 6 2 5 4 3 2" xfId="849"/>
    <cellStyle name="Обычный 6 2 5 4 4" xfId="847"/>
    <cellStyle name="Обычный 6 2 5 5" xfId="292"/>
    <cellStyle name="Обычный 6 2 5 5 2" xfId="850"/>
    <cellStyle name="Обычный 6 2 5 6" xfId="463"/>
    <cellStyle name="Обычный 6 2 5 6 2" xfId="851"/>
    <cellStyle name="Обычный 6 2 5 7" xfId="834"/>
    <cellStyle name="Обычный 6 2 6" xfId="197"/>
    <cellStyle name="Обычный 6 2 6 2" xfId="198"/>
    <cellStyle name="Обычный 6 2 6 2 2" xfId="370"/>
    <cellStyle name="Обычный 6 2 6 2 2 2" xfId="854"/>
    <cellStyle name="Обычный 6 2 6 2 3" xfId="541"/>
    <cellStyle name="Обычный 6 2 6 2 3 2" xfId="855"/>
    <cellStyle name="Обычный 6 2 6 2 4" xfId="853"/>
    <cellStyle name="Обычный 6 2 6 3" xfId="199"/>
    <cellStyle name="Обычный 6 2 6 3 2" xfId="371"/>
    <cellStyle name="Обычный 6 2 6 3 2 2" xfId="857"/>
    <cellStyle name="Обычный 6 2 6 3 3" xfId="542"/>
    <cellStyle name="Обычный 6 2 6 3 3 2" xfId="858"/>
    <cellStyle name="Обычный 6 2 6 3 4" xfId="856"/>
    <cellStyle name="Обычный 6 2 6 4" xfId="369"/>
    <cellStyle name="Обычный 6 2 6 4 2" xfId="859"/>
    <cellStyle name="Обычный 6 2 6 5" xfId="540"/>
    <cellStyle name="Обычный 6 2 6 5 2" xfId="860"/>
    <cellStyle name="Обычный 6 2 6 6" xfId="852"/>
    <cellStyle name="Обычный 6 2 7" xfId="200"/>
    <cellStyle name="Обычный 6 2 7 2" xfId="372"/>
    <cellStyle name="Обычный 6 2 7 2 2" xfId="862"/>
    <cellStyle name="Обычный 6 2 7 3" xfId="543"/>
    <cellStyle name="Обычный 6 2 7 3 2" xfId="863"/>
    <cellStyle name="Обычный 6 2 7 4" xfId="861"/>
    <cellStyle name="Обычный 6 2 8" xfId="201"/>
    <cellStyle name="Обычный 6 2 8 2" xfId="373"/>
    <cellStyle name="Обычный 6 2 8 2 2" xfId="865"/>
    <cellStyle name="Обычный 6 2 8 3" xfId="544"/>
    <cellStyle name="Обычный 6 2 8 3 2" xfId="866"/>
    <cellStyle name="Обычный 6 2 8 4" xfId="864"/>
    <cellStyle name="Обычный 6 2 9" xfId="202"/>
    <cellStyle name="Обычный 6 2 9 2" xfId="374"/>
    <cellStyle name="Обычный 6 2 9 2 2" xfId="868"/>
    <cellStyle name="Обычный 6 2 9 3" xfId="545"/>
    <cellStyle name="Обычный 6 2 9 3 2" xfId="869"/>
    <cellStyle name="Обычный 6 2 9 4" xfId="867"/>
    <cellStyle name="Обычный 6 3" xfId="124"/>
    <cellStyle name="Обычный 6 3 2" xfId="203"/>
    <cellStyle name="Обычный 6 3 2 2" xfId="204"/>
    <cellStyle name="Обычный 6 3 2 2 2" xfId="376"/>
    <cellStyle name="Обычный 6 3 2 2 2 2" xfId="873"/>
    <cellStyle name="Обычный 6 3 2 2 3" xfId="547"/>
    <cellStyle name="Обычный 6 3 2 2 3 2" xfId="874"/>
    <cellStyle name="Обычный 6 3 2 2 4" xfId="872"/>
    <cellStyle name="Обычный 6 3 2 3" xfId="205"/>
    <cellStyle name="Обычный 6 3 2 3 2" xfId="377"/>
    <cellStyle name="Обычный 6 3 2 3 2 2" xfId="876"/>
    <cellStyle name="Обычный 6 3 2 3 3" xfId="548"/>
    <cellStyle name="Обычный 6 3 2 3 3 2" xfId="877"/>
    <cellStyle name="Обычный 6 3 2 3 4" xfId="875"/>
    <cellStyle name="Обычный 6 3 2 4" xfId="375"/>
    <cellStyle name="Обычный 6 3 2 4 2" xfId="878"/>
    <cellStyle name="Обычный 6 3 2 5" xfId="546"/>
    <cellStyle name="Обычный 6 3 2 5 2" xfId="879"/>
    <cellStyle name="Обычный 6 3 2 6" xfId="871"/>
    <cellStyle name="Обычный 6 3 3" xfId="206"/>
    <cellStyle name="Обычный 6 3 3 2" xfId="378"/>
    <cellStyle name="Обычный 6 3 3 2 2" xfId="881"/>
    <cellStyle name="Обычный 6 3 3 3" xfId="549"/>
    <cellStyle name="Обычный 6 3 3 3 2" xfId="882"/>
    <cellStyle name="Обычный 6 3 3 4" xfId="880"/>
    <cellStyle name="Обычный 6 3 4" xfId="207"/>
    <cellStyle name="Обычный 6 3 4 2" xfId="379"/>
    <cellStyle name="Обычный 6 3 4 2 2" xfId="884"/>
    <cellStyle name="Обычный 6 3 4 3" xfId="550"/>
    <cellStyle name="Обычный 6 3 4 3 2" xfId="885"/>
    <cellStyle name="Обычный 6 3 4 4" xfId="883"/>
    <cellStyle name="Обычный 6 3 5" xfId="296"/>
    <cellStyle name="Обычный 6 3 5 2" xfId="886"/>
    <cellStyle name="Обычный 6 3 6" xfId="467"/>
    <cellStyle name="Обычный 6 3 6 2" xfId="887"/>
    <cellStyle name="Обычный 6 3 7" xfId="870"/>
    <cellStyle name="Обычный 6 4" xfId="117"/>
    <cellStyle name="Обычный 6 4 2" xfId="208"/>
    <cellStyle name="Обычный 6 4 2 2" xfId="209"/>
    <cellStyle name="Обычный 6 4 2 2 2" xfId="381"/>
    <cellStyle name="Обычный 6 4 2 2 2 2" xfId="891"/>
    <cellStyle name="Обычный 6 4 2 2 3" xfId="552"/>
    <cellStyle name="Обычный 6 4 2 2 3 2" xfId="892"/>
    <cellStyle name="Обычный 6 4 2 2 4" xfId="890"/>
    <cellStyle name="Обычный 6 4 2 3" xfId="210"/>
    <cellStyle name="Обычный 6 4 2 3 2" xfId="382"/>
    <cellStyle name="Обычный 6 4 2 3 2 2" xfId="894"/>
    <cellStyle name="Обычный 6 4 2 3 3" xfId="553"/>
    <cellStyle name="Обычный 6 4 2 3 3 2" xfId="895"/>
    <cellStyle name="Обычный 6 4 2 3 4" xfId="893"/>
    <cellStyle name="Обычный 6 4 2 4" xfId="380"/>
    <cellStyle name="Обычный 6 4 2 4 2" xfId="896"/>
    <cellStyle name="Обычный 6 4 2 5" xfId="551"/>
    <cellStyle name="Обычный 6 4 2 5 2" xfId="897"/>
    <cellStyle name="Обычный 6 4 2 6" xfId="889"/>
    <cellStyle name="Обычный 6 4 3" xfId="211"/>
    <cellStyle name="Обычный 6 4 3 2" xfId="383"/>
    <cellStyle name="Обычный 6 4 3 2 2" xfId="899"/>
    <cellStyle name="Обычный 6 4 3 3" xfId="554"/>
    <cellStyle name="Обычный 6 4 3 3 2" xfId="900"/>
    <cellStyle name="Обычный 6 4 3 4" xfId="898"/>
    <cellStyle name="Обычный 6 4 4" xfId="212"/>
    <cellStyle name="Обычный 6 4 4 2" xfId="384"/>
    <cellStyle name="Обычный 6 4 4 2 2" xfId="902"/>
    <cellStyle name="Обычный 6 4 4 3" xfId="555"/>
    <cellStyle name="Обычный 6 4 4 3 2" xfId="903"/>
    <cellStyle name="Обычный 6 4 4 4" xfId="901"/>
    <cellStyle name="Обычный 6 4 5" xfId="289"/>
    <cellStyle name="Обычный 6 4 5 2" xfId="904"/>
    <cellStyle name="Обычный 6 4 6" xfId="460"/>
    <cellStyle name="Обычный 6 4 6 2" xfId="905"/>
    <cellStyle name="Обычный 6 4 7" xfId="888"/>
    <cellStyle name="Обычный 6 5" xfId="213"/>
    <cellStyle name="Обычный 6 5 2" xfId="214"/>
    <cellStyle name="Обычный 6 5 2 2" xfId="386"/>
    <cellStyle name="Обычный 6 5 2 2 2" xfId="908"/>
    <cellStyle name="Обычный 6 5 2 3" xfId="557"/>
    <cellStyle name="Обычный 6 5 2 3 2" xfId="909"/>
    <cellStyle name="Обычный 6 5 2 4" xfId="907"/>
    <cellStyle name="Обычный 6 5 3" xfId="215"/>
    <cellStyle name="Обычный 6 5 3 2" xfId="387"/>
    <cellStyle name="Обычный 6 5 3 2 2" xfId="911"/>
    <cellStyle name="Обычный 6 5 3 3" xfId="558"/>
    <cellStyle name="Обычный 6 5 3 3 2" xfId="912"/>
    <cellStyle name="Обычный 6 5 3 4" xfId="910"/>
    <cellStyle name="Обычный 6 5 4" xfId="385"/>
    <cellStyle name="Обычный 6 5 4 2" xfId="913"/>
    <cellStyle name="Обычный 6 5 5" xfId="556"/>
    <cellStyle name="Обычный 6 5 5 2" xfId="914"/>
    <cellStyle name="Обычный 6 5 6" xfId="906"/>
    <cellStyle name="Обычный 6 6" xfId="216"/>
    <cellStyle name="Обычный 6 6 2" xfId="388"/>
    <cellStyle name="Обычный 6 6 2 2" xfId="916"/>
    <cellStyle name="Обычный 6 6 3" xfId="559"/>
    <cellStyle name="Обычный 6 6 3 2" xfId="917"/>
    <cellStyle name="Обычный 6 6 4" xfId="915"/>
    <cellStyle name="Обычный 6 7" xfId="217"/>
    <cellStyle name="Обычный 6 7 2" xfId="389"/>
    <cellStyle name="Обычный 6 7 2 2" xfId="919"/>
    <cellStyle name="Обычный 6 7 3" xfId="560"/>
    <cellStyle name="Обычный 6 7 3 2" xfId="920"/>
    <cellStyle name="Обычный 6 7 4" xfId="918"/>
    <cellStyle name="Обычный 6 8" xfId="218"/>
    <cellStyle name="Обычный 6 8 2" xfId="390"/>
    <cellStyle name="Обычный 6 8 2 2" xfId="922"/>
    <cellStyle name="Обычный 6 8 3" xfId="561"/>
    <cellStyle name="Обычный 6 8 3 2" xfId="923"/>
    <cellStyle name="Обычный 6 8 4" xfId="921"/>
    <cellStyle name="Обычный 6 9" xfId="106"/>
    <cellStyle name="Обычный 6 9 2" xfId="924"/>
    <cellStyle name="Обычный 7" xfId="54"/>
    <cellStyle name="Обычный 7 2" xfId="58"/>
    <cellStyle name="Обычный 7 2 10" xfId="455"/>
    <cellStyle name="Обычный 7 2 10 2" xfId="926"/>
    <cellStyle name="Обычный 7 2 11" xfId="92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2 2" xfId="930"/>
    <cellStyle name="Обычный 7 2 2 2 2 3" xfId="563"/>
    <cellStyle name="Обычный 7 2 2 2 2 3 2" xfId="931"/>
    <cellStyle name="Обычный 7 2 2 2 2 4" xfId="929"/>
    <cellStyle name="Обычный 7 2 2 2 3" xfId="221"/>
    <cellStyle name="Обычный 7 2 2 2 3 2" xfId="393"/>
    <cellStyle name="Обычный 7 2 2 2 3 2 2" xfId="933"/>
    <cellStyle name="Обычный 7 2 2 2 3 3" xfId="564"/>
    <cellStyle name="Обычный 7 2 2 2 3 3 2" xfId="934"/>
    <cellStyle name="Обычный 7 2 2 2 3 4" xfId="932"/>
    <cellStyle name="Обычный 7 2 2 2 4" xfId="391"/>
    <cellStyle name="Обычный 7 2 2 2 4 2" xfId="935"/>
    <cellStyle name="Обычный 7 2 2 2 5" xfId="562"/>
    <cellStyle name="Обычный 7 2 2 2 5 2" xfId="936"/>
    <cellStyle name="Обычный 7 2 2 2 6" xfId="928"/>
    <cellStyle name="Обычный 7 2 2 3" xfId="222"/>
    <cellStyle name="Обычный 7 2 2 3 2" xfId="394"/>
    <cellStyle name="Обычный 7 2 2 3 2 2" xfId="938"/>
    <cellStyle name="Обычный 7 2 2 3 3" xfId="565"/>
    <cellStyle name="Обычный 7 2 2 3 3 2" xfId="939"/>
    <cellStyle name="Обычный 7 2 2 3 4" xfId="937"/>
    <cellStyle name="Обычный 7 2 2 4" xfId="223"/>
    <cellStyle name="Обычный 7 2 2 4 2" xfId="395"/>
    <cellStyle name="Обычный 7 2 2 4 2 2" xfId="941"/>
    <cellStyle name="Обычный 7 2 2 4 3" xfId="566"/>
    <cellStyle name="Обычный 7 2 2 4 3 2" xfId="942"/>
    <cellStyle name="Обычный 7 2 2 4 4" xfId="940"/>
    <cellStyle name="Обычный 7 2 2 5" xfId="301"/>
    <cellStyle name="Обычный 7 2 2 5 2" xfId="943"/>
    <cellStyle name="Обычный 7 2 2 6" xfId="472"/>
    <cellStyle name="Обычный 7 2 2 6 2" xfId="944"/>
    <cellStyle name="Обычный 7 2 2 7" xfId="927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2 2" xfId="948"/>
    <cellStyle name="Обычный 7 2 3 2 2 3" xfId="568"/>
    <cellStyle name="Обычный 7 2 3 2 2 3 2" xfId="949"/>
    <cellStyle name="Обычный 7 2 3 2 2 4" xfId="947"/>
    <cellStyle name="Обычный 7 2 3 2 3" xfId="226"/>
    <cellStyle name="Обычный 7 2 3 2 3 2" xfId="398"/>
    <cellStyle name="Обычный 7 2 3 2 3 2 2" xfId="951"/>
    <cellStyle name="Обычный 7 2 3 2 3 3" xfId="569"/>
    <cellStyle name="Обычный 7 2 3 2 3 3 2" xfId="952"/>
    <cellStyle name="Обычный 7 2 3 2 3 4" xfId="950"/>
    <cellStyle name="Обычный 7 2 3 2 4" xfId="396"/>
    <cellStyle name="Обычный 7 2 3 2 4 2" xfId="953"/>
    <cellStyle name="Обычный 7 2 3 2 5" xfId="567"/>
    <cellStyle name="Обычный 7 2 3 2 5 2" xfId="954"/>
    <cellStyle name="Обычный 7 2 3 2 6" xfId="946"/>
    <cellStyle name="Обычный 7 2 3 3" xfId="227"/>
    <cellStyle name="Обычный 7 2 3 3 2" xfId="399"/>
    <cellStyle name="Обычный 7 2 3 3 2 2" xfId="956"/>
    <cellStyle name="Обычный 7 2 3 3 3" xfId="570"/>
    <cellStyle name="Обычный 7 2 3 3 3 2" xfId="957"/>
    <cellStyle name="Обычный 7 2 3 3 4" xfId="955"/>
    <cellStyle name="Обычный 7 2 3 4" xfId="228"/>
    <cellStyle name="Обычный 7 2 3 4 2" xfId="400"/>
    <cellStyle name="Обычный 7 2 3 4 2 2" xfId="959"/>
    <cellStyle name="Обычный 7 2 3 4 3" xfId="571"/>
    <cellStyle name="Обычный 7 2 3 4 3 2" xfId="960"/>
    <cellStyle name="Обычный 7 2 3 4 4" xfId="958"/>
    <cellStyle name="Обычный 7 2 3 5" xfId="294"/>
    <cellStyle name="Обычный 7 2 3 5 2" xfId="961"/>
    <cellStyle name="Обычный 7 2 3 6" xfId="465"/>
    <cellStyle name="Обычный 7 2 3 6 2" xfId="962"/>
    <cellStyle name="Обычный 7 2 3 7" xfId="945"/>
    <cellStyle name="Обычный 7 2 4" xfId="229"/>
    <cellStyle name="Обычный 7 2 4 2" xfId="230"/>
    <cellStyle name="Обычный 7 2 4 2 2" xfId="402"/>
    <cellStyle name="Обычный 7 2 4 2 2 2" xfId="965"/>
    <cellStyle name="Обычный 7 2 4 2 3" xfId="573"/>
    <cellStyle name="Обычный 7 2 4 2 3 2" xfId="966"/>
    <cellStyle name="Обычный 7 2 4 2 4" xfId="964"/>
    <cellStyle name="Обычный 7 2 4 3" xfId="231"/>
    <cellStyle name="Обычный 7 2 4 3 2" xfId="403"/>
    <cellStyle name="Обычный 7 2 4 3 2 2" xfId="968"/>
    <cellStyle name="Обычный 7 2 4 3 3" xfId="574"/>
    <cellStyle name="Обычный 7 2 4 3 3 2" xfId="969"/>
    <cellStyle name="Обычный 7 2 4 3 4" xfId="967"/>
    <cellStyle name="Обычный 7 2 4 4" xfId="401"/>
    <cellStyle name="Обычный 7 2 4 4 2" xfId="970"/>
    <cellStyle name="Обычный 7 2 4 5" xfId="572"/>
    <cellStyle name="Обычный 7 2 4 5 2" xfId="971"/>
    <cellStyle name="Обычный 7 2 4 6" xfId="963"/>
    <cellStyle name="Обычный 7 2 5" xfId="232"/>
    <cellStyle name="Обычный 7 2 5 2" xfId="404"/>
    <cellStyle name="Обычный 7 2 5 2 2" xfId="973"/>
    <cellStyle name="Обычный 7 2 5 3" xfId="575"/>
    <cellStyle name="Обычный 7 2 5 3 2" xfId="974"/>
    <cellStyle name="Обычный 7 2 5 4" xfId="972"/>
    <cellStyle name="Обычный 7 2 6" xfId="233"/>
    <cellStyle name="Обычный 7 2 6 2" xfId="405"/>
    <cellStyle name="Обычный 7 2 6 2 2" xfId="976"/>
    <cellStyle name="Обычный 7 2 6 3" xfId="576"/>
    <cellStyle name="Обычный 7 2 6 3 2" xfId="977"/>
    <cellStyle name="Обычный 7 2 6 4" xfId="975"/>
    <cellStyle name="Обычный 7 2 7" xfId="234"/>
    <cellStyle name="Обычный 7 2 7 2" xfId="406"/>
    <cellStyle name="Обычный 7 2 7 2 2" xfId="979"/>
    <cellStyle name="Обычный 7 2 7 3" xfId="577"/>
    <cellStyle name="Обычный 7 2 7 3 2" xfId="980"/>
    <cellStyle name="Обычный 7 2 7 4" xfId="978"/>
    <cellStyle name="Обычный 7 2 8" xfId="111"/>
    <cellStyle name="Обычный 7 2 8 2" xfId="981"/>
    <cellStyle name="Обычный 7 2 9" xfId="284"/>
    <cellStyle name="Обычный 7 2 9 2" xfId="982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2 2" xfId="987"/>
    <cellStyle name="Обычный 9 2 2 2 3" xfId="579"/>
    <cellStyle name="Обычный 9 2 2 2 3 2" xfId="988"/>
    <cellStyle name="Обычный 9 2 2 2 4" xfId="986"/>
    <cellStyle name="Обычный 9 2 2 3" xfId="237"/>
    <cellStyle name="Обычный 9 2 2 3 2" xfId="409"/>
    <cellStyle name="Обычный 9 2 2 3 2 2" xfId="990"/>
    <cellStyle name="Обычный 9 2 2 3 3" xfId="580"/>
    <cellStyle name="Обычный 9 2 2 3 3 2" xfId="991"/>
    <cellStyle name="Обычный 9 2 2 3 4" xfId="989"/>
    <cellStyle name="Обычный 9 2 2 4" xfId="238"/>
    <cellStyle name="Обычный 9 2 2 4 2" xfId="410"/>
    <cellStyle name="Обычный 9 2 2 4 2 2" xfId="993"/>
    <cellStyle name="Обычный 9 2 2 4 3" xfId="581"/>
    <cellStyle name="Обычный 9 2 2 4 3 2" xfId="994"/>
    <cellStyle name="Обычный 9 2 2 4 4" xfId="992"/>
    <cellStyle name="Обычный 9 2 2 5" xfId="407"/>
    <cellStyle name="Обычный 9 2 2 5 2" xfId="995"/>
    <cellStyle name="Обычный 9 2 2 6" xfId="578"/>
    <cellStyle name="Обычный 9 2 2 6 2" xfId="996"/>
    <cellStyle name="Обычный 9 2 2 7" xfId="985"/>
    <cellStyle name="Обычный 9 2 3" xfId="239"/>
    <cellStyle name="Обычный 9 2 3 2" xfId="411"/>
    <cellStyle name="Обычный 9 2 3 2 2" xfId="998"/>
    <cellStyle name="Обычный 9 2 3 3" xfId="582"/>
    <cellStyle name="Обычный 9 2 3 3 2" xfId="999"/>
    <cellStyle name="Обычный 9 2 3 4" xfId="997"/>
    <cellStyle name="Обычный 9 2 4" xfId="240"/>
    <cellStyle name="Обычный 9 2 4 2" xfId="412"/>
    <cellStyle name="Обычный 9 2 4 2 2" xfId="1001"/>
    <cellStyle name="Обычный 9 2 4 3" xfId="583"/>
    <cellStyle name="Обычный 9 2 4 3 2" xfId="1002"/>
    <cellStyle name="Обычный 9 2 4 4" xfId="1000"/>
    <cellStyle name="Обычный 9 2 5" xfId="303"/>
    <cellStyle name="Обычный 9 2 5 2" xfId="1003"/>
    <cellStyle name="Обычный 9 2 6" xfId="474"/>
    <cellStyle name="Обычный 9 2 6 2" xfId="1004"/>
    <cellStyle name="Обычный 9 2 7" xfId="984"/>
    <cellStyle name="Обычный 9 3" xfId="136"/>
    <cellStyle name="Обычный 9 3 2" xfId="241"/>
    <cellStyle name="Обычный 9 3 2 2" xfId="413"/>
    <cellStyle name="Обычный 9 3 2 2 2" xfId="1007"/>
    <cellStyle name="Обычный 9 3 2 3" xfId="584"/>
    <cellStyle name="Обычный 9 3 2 3 2" xfId="1008"/>
    <cellStyle name="Обычный 9 3 2 4" xfId="1006"/>
    <cellStyle name="Обычный 9 3 3" xfId="242"/>
    <cellStyle name="Обычный 9 3 3 2" xfId="414"/>
    <cellStyle name="Обычный 9 3 3 2 2" xfId="1010"/>
    <cellStyle name="Обычный 9 3 3 3" xfId="585"/>
    <cellStyle name="Обычный 9 3 3 3 2" xfId="1011"/>
    <cellStyle name="Обычный 9 3 3 4" xfId="1009"/>
    <cellStyle name="Обычный 9 3 4" xfId="243"/>
    <cellStyle name="Обычный 9 3 4 2" xfId="415"/>
    <cellStyle name="Обычный 9 3 4 2 2" xfId="1013"/>
    <cellStyle name="Обычный 9 3 4 3" xfId="586"/>
    <cellStyle name="Обычный 9 3 4 3 2" xfId="1014"/>
    <cellStyle name="Обычный 9 3 4 4" xfId="1012"/>
    <cellStyle name="Обычный 9 3 5" xfId="308"/>
    <cellStyle name="Обычный 9 3 5 2" xfId="1015"/>
    <cellStyle name="Обычный 9 3 6" xfId="479"/>
    <cellStyle name="Обычный 9 3 6 2" xfId="1016"/>
    <cellStyle name="Обычный 9 3 7" xfId="1005"/>
    <cellStyle name="Обычный 9 4" xfId="244"/>
    <cellStyle name="Обычный 9 4 2" xfId="416"/>
    <cellStyle name="Обычный 9 4 2 2" xfId="1018"/>
    <cellStyle name="Обычный 9 4 3" xfId="587"/>
    <cellStyle name="Обычный 9 4 3 2" xfId="1019"/>
    <cellStyle name="Обычный 9 4 4" xfId="1017"/>
    <cellStyle name="Обычный 9 5" xfId="245"/>
    <cellStyle name="Обычный 9 5 2" xfId="417"/>
    <cellStyle name="Обычный 9 5 2 2" xfId="1021"/>
    <cellStyle name="Обычный 9 5 3" xfId="588"/>
    <cellStyle name="Обычный 9 5 3 2" xfId="1022"/>
    <cellStyle name="Обычный 9 5 4" xfId="1020"/>
    <cellStyle name="Обычный 9 6" xfId="286"/>
    <cellStyle name="Обычный 9 6 2" xfId="1023"/>
    <cellStyle name="Обычный 9 7" xfId="457"/>
    <cellStyle name="Обычный 9 7 2" xfId="1024"/>
    <cellStyle name="Обычный 9 8" xfId="983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10 2" xfId="1027"/>
    <cellStyle name="Финансовый 2 11" xfId="1026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3 2" xfId="1031"/>
    <cellStyle name="Финансовый 2 2 2 2 4" xfId="590"/>
    <cellStyle name="Финансовый 2 2 2 2 4 2" xfId="1032"/>
    <cellStyle name="Финансовый 2 2 2 2 5" xfId="1030"/>
    <cellStyle name="Финансовый 2 2 2 3" xfId="248"/>
    <cellStyle name="Финансовый 2 2 2 3 2" xfId="420"/>
    <cellStyle name="Финансовый 2 2 2 3 2 2" xfId="1034"/>
    <cellStyle name="Финансовый 2 2 2 3 3" xfId="591"/>
    <cellStyle name="Финансовый 2 2 2 3 3 2" xfId="1035"/>
    <cellStyle name="Финансовый 2 2 2 3 4" xfId="1033"/>
    <cellStyle name="Финансовый 2 2 2 4" xfId="418"/>
    <cellStyle name="Финансовый 2 2 2 4 2" xfId="1036"/>
    <cellStyle name="Финансовый 2 2 2 5" xfId="589"/>
    <cellStyle name="Финансовый 2 2 2 5 2" xfId="1037"/>
    <cellStyle name="Финансовый 2 2 2 6" xfId="1029"/>
    <cellStyle name="Финансовый 2 2 3" xfId="249"/>
    <cellStyle name="Финансовый 2 2 3 2" xfId="421"/>
    <cellStyle name="Финансовый 2 2 3 2 2" xfId="1039"/>
    <cellStyle name="Финансовый 2 2 3 3" xfId="592"/>
    <cellStyle name="Финансовый 2 2 3 3 2" xfId="1040"/>
    <cellStyle name="Финансовый 2 2 3 4" xfId="1038"/>
    <cellStyle name="Финансовый 2 2 4" xfId="250"/>
    <cellStyle name="Финансовый 2 2 4 2" xfId="422"/>
    <cellStyle name="Финансовый 2 2 4 2 2" xfId="1042"/>
    <cellStyle name="Финансовый 2 2 4 3" xfId="593"/>
    <cellStyle name="Финансовый 2 2 4 3 2" xfId="1043"/>
    <cellStyle name="Финансовый 2 2 4 4" xfId="1041"/>
    <cellStyle name="Финансовый 2 2 5" xfId="297"/>
    <cellStyle name="Финансовый 2 2 5 2" xfId="1044"/>
    <cellStyle name="Финансовый 2 2 6" xfId="468"/>
    <cellStyle name="Финансовый 2 2 6 2" xfId="1045"/>
    <cellStyle name="Финансовый 2 2 7" xfId="102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2 2" xfId="1049"/>
    <cellStyle name="Финансовый 2 3 2 2 3" xfId="595"/>
    <cellStyle name="Финансовый 2 3 2 2 3 2" xfId="1050"/>
    <cellStyle name="Финансовый 2 3 2 2 4" xfId="1048"/>
    <cellStyle name="Финансовый 2 3 2 3" xfId="253"/>
    <cellStyle name="Финансовый 2 3 2 3 2" xfId="425"/>
    <cellStyle name="Финансовый 2 3 2 3 2 2" xfId="1052"/>
    <cellStyle name="Финансовый 2 3 2 3 3" xfId="596"/>
    <cellStyle name="Финансовый 2 3 2 3 3 2" xfId="1053"/>
    <cellStyle name="Финансовый 2 3 2 3 4" xfId="1051"/>
    <cellStyle name="Финансовый 2 3 2 4" xfId="423"/>
    <cellStyle name="Финансовый 2 3 2 4 2" xfId="1054"/>
    <cellStyle name="Финансовый 2 3 2 5" xfId="594"/>
    <cellStyle name="Финансовый 2 3 2 5 2" xfId="1055"/>
    <cellStyle name="Финансовый 2 3 2 6" xfId="1047"/>
    <cellStyle name="Финансовый 2 3 3" xfId="254"/>
    <cellStyle name="Финансовый 2 3 3 2" xfId="426"/>
    <cellStyle name="Финансовый 2 3 3 2 2" xfId="1057"/>
    <cellStyle name="Финансовый 2 3 3 3" xfId="597"/>
    <cellStyle name="Финансовый 2 3 3 3 2" xfId="1058"/>
    <cellStyle name="Финансовый 2 3 3 4" xfId="1056"/>
    <cellStyle name="Финансовый 2 3 4" xfId="255"/>
    <cellStyle name="Финансовый 2 3 4 2" xfId="427"/>
    <cellStyle name="Финансовый 2 3 4 2 2" xfId="1060"/>
    <cellStyle name="Финансовый 2 3 4 3" xfId="598"/>
    <cellStyle name="Финансовый 2 3 4 3 2" xfId="1061"/>
    <cellStyle name="Финансовый 2 3 4 4" xfId="1059"/>
    <cellStyle name="Финансовый 2 3 5" xfId="290"/>
    <cellStyle name="Финансовый 2 3 5 2" xfId="1062"/>
    <cellStyle name="Финансовый 2 3 6" xfId="461"/>
    <cellStyle name="Финансовый 2 3 6 2" xfId="1063"/>
    <cellStyle name="Финансовый 2 3 7" xfId="1046"/>
    <cellStyle name="Финансовый 2 4" xfId="256"/>
    <cellStyle name="Финансовый 2 4 2" xfId="257"/>
    <cellStyle name="Финансовый 2 4 2 2" xfId="429"/>
    <cellStyle name="Финансовый 2 4 2 2 2" xfId="1066"/>
    <cellStyle name="Финансовый 2 4 2 3" xfId="600"/>
    <cellStyle name="Финансовый 2 4 2 3 2" xfId="1067"/>
    <cellStyle name="Финансовый 2 4 2 4" xfId="1065"/>
    <cellStyle name="Финансовый 2 4 3" xfId="258"/>
    <cellStyle name="Финансовый 2 4 3 2" xfId="430"/>
    <cellStyle name="Финансовый 2 4 3 2 2" xfId="1069"/>
    <cellStyle name="Финансовый 2 4 3 3" xfId="601"/>
    <cellStyle name="Финансовый 2 4 3 3 2" xfId="1070"/>
    <cellStyle name="Финансовый 2 4 3 4" xfId="1068"/>
    <cellStyle name="Финансовый 2 4 4" xfId="428"/>
    <cellStyle name="Финансовый 2 4 4 2" xfId="1071"/>
    <cellStyle name="Финансовый 2 4 5" xfId="599"/>
    <cellStyle name="Финансовый 2 4 5 2" xfId="1072"/>
    <cellStyle name="Финансовый 2 4 6" xfId="1064"/>
    <cellStyle name="Финансовый 2 5" xfId="259"/>
    <cellStyle name="Финансовый 2 5 2" xfId="431"/>
    <cellStyle name="Финансовый 2 5 2 2" xfId="1074"/>
    <cellStyle name="Финансовый 2 5 3" xfId="602"/>
    <cellStyle name="Финансовый 2 5 3 2" xfId="1075"/>
    <cellStyle name="Финансовый 2 5 4" xfId="1073"/>
    <cellStyle name="Финансовый 2 6" xfId="260"/>
    <cellStyle name="Финансовый 2 6 2" xfId="432"/>
    <cellStyle name="Финансовый 2 6 2 2" xfId="1077"/>
    <cellStyle name="Финансовый 2 6 3" xfId="603"/>
    <cellStyle name="Финансовый 2 6 3 2" xfId="1078"/>
    <cellStyle name="Финансовый 2 6 4" xfId="1076"/>
    <cellStyle name="Финансовый 2 7" xfId="261"/>
    <cellStyle name="Финансовый 2 7 2" xfId="433"/>
    <cellStyle name="Финансовый 2 7 2 2" xfId="1080"/>
    <cellStyle name="Финансовый 2 7 3" xfId="604"/>
    <cellStyle name="Финансовый 2 7 3 2" xfId="1081"/>
    <cellStyle name="Финансовый 2 7 4" xfId="1079"/>
    <cellStyle name="Финансовый 2 8" xfId="107"/>
    <cellStyle name="Финансовый 2 8 2" xfId="1082"/>
    <cellStyle name="Финансовый 2 9" xfId="280"/>
    <cellStyle name="Финансовый 2 9 2" xfId="1083"/>
    <cellStyle name="Финансовый 3" xfId="51"/>
    <cellStyle name="Финансовый 3 10" xfId="452"/>
    <cellStyle name="Финансовый 3 10 2" xfId="1085"/>
    <cellStyle name="Финансовый 3 11" xfId="1084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2 2" xfId="1089"/>
    <cellStyle name="Финансовый 3 2 2 2 3" xfId="606"/>
    <cellStyle name="Финансовый 3 2 2 2 3 2" xfId="1090"/>
    <cellStyle name="Финансовый 3 2 2 2 4" xfId="1088"/>
    <cellStyle name="Финансовый 3 2 2 3" xfId="264"/>
    <cellStyle name="Финансовый 3 2 2 3 2" xfId="436"/>
    <cellStyle name="Финансовый 3 2 2 3 2 2" xfId="1092"/>
    <cellStyle name="Финансовый 3 2 2 3 3" xfId="607"/>
    <cellStyle name="Финансовый 3 2 2 3 3 2" xfId="1093"/>
    <cellStyle name="Финансовый 3 2 2 3 4" xfId="1091"/>
    <cellStyle name="Финансовый 3 2 2 4" xfId="434"/>
    <cellStyle name="Финансовый 3 2 2 4 2" xfId="1094"/>
    <cellStyle name="Финансовый 3 2 2 5" xfId="605"/>
    <cellStyle name="Финансовый 3 2 2 5 2" xfId="1095"/>
    <cellStyle name="Финансовый 3 2 2 6" xfId="1087"/>
    <cellStyle name="Финансовый 3 2 3" xfId="265"/>
    <cellStyle name="Финансовый 3 2 3 2" xfId="437"/>
    <cellStyle name="Финансовый 3 2 3 2 2" xfId="1097"/>
    <cellStyle name="Финансовый 3 2 3 3" xfId="608"/>
    <cellStyle name="Финансовый 3 2 3 3 2" xfId="1098"/>
    <cellStyle name="Финансовый 3 2 3 4" xfId="1096"/>
    <cellStyle name="Финансовый 3 2 4" xfId="266"/>
    <cellStyle name="Финансовый 3 2 4 2" xfId="438"/>
    <cellStyle name="Финансовый 3 2 4 2 2" xfId="1100"/>
    <cellStyle name="Финансовый 3 2 4 3" xfId="609"/>
    <cellStyle name="Финансовый 3 2 4 3 2" xfId="1101"/>
    <cellStyle name="Финансовый 3 2 4 4" xfId="1099"/>
    <cellStyle name="Финансовый 3 2 5" xfId="298"/>
    <cellStyle name="Финансовый 3 2 5 2" xfId="1102"/>
    <cellStyle name="Финансовый 3 2 6" xfId="469"/>
    <cellStyle name="Финансовый 3 2 6 2" xfId="1103"/>
    <cellStyle name="Финансовый 3 2 7" xfId="1086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2 2" xfId="1107"/>
    <cellStyle name="Финансовый 3 3 2 2 3" xfId="611"/>
    <cellStyle name="Финансовый 3 3 2 2 3 2" xfId="1108"/>
    <cellStyle name="Финансовый 3 3 2 2 4" xfId="1106"/>
    <cellStyle name="Финансовый 3 3 2 3" xfId="269"/>
    <cellStyle name="Финансовый 3 3 2 3 2" xfId="441"/>
    <cellStyle name="Финансовый 3 3 2 3 2 2" xfId="1110"/>
    <cellStyle name="Финансовый 3 3 2 3 3" xfId="612"/>
    <cellStyle name="Финансовый 3 3 2 3 3 2" xfId="1111"/>
    <cellStyle name="Финансовый 3 3 2 3 4" xfId="1109"/>
    <cellStyle name="Финансовый 3 3 2 4" xfId="439"/>
    <cellStyle name="Финансовый 3 3 2 4 2" xfId="1112"/>
    <cellStyle name="Финансовый 3 3 2 5" xfId="610"/>
    <cellStyle name="Финансовый 3 3 2 5 2" xfId="1113"/>
    <cellStyle name="Финансовый 3 3 2 6" xfId="1105"/>
    <cellStyle name="Финансовый 3 3 3" xfId="270"/>
    <cellStyle name="Финансовый 3 3 3 2" xfId="442"/>
    <cellStyle name="Финансовый 3 3 3 2 2" xfId="1115"/>
    <cellStyle name="Финансовый 3 3 3 3" xfId="613"/>
    <cellStyle name="Финансовый 3 3 3 3 2" xfId="1116"/>
    <cellStyle name="Финансовый 3 3 3 4" xfId="1114"/>
    <cellStyle name="Финансовый 3 3 4" xfId="271"/>
    <cellStyle name="Финансовый 3 3 4 2" xfId="443"/>
    <cellStyle name="Финансовый 3 3 4 2 2" xfId="1118"/>
    <cellStyle name="Финансовый 3 3 4 3" xfId="614"/>
    <cellStyle name="Финансовый 3 3 4 3 2" xfId="1119"/>
    <cellStyle name="Финансовый 3 3 4 4" xfId="1117"/>
    <cellStyle name="Финансовый 3 3 5" xfId="291"/>
    <cellStyle name="Финансовый 3 3 5 2" xfId="1120"/>
    <cellStyle name="Финансовый 3 3 6" xfId="462"/>
    <cellStyle name="Финансовый 3 3 6 2" xfId="1121"/>
    <cellStyle name="Финансовый 3 3 7" xfId="1104"/>
    <cellStyle name="Финансовый 3 4" xfId="272"/>
    <cellStyle name="Финансовый 3 4 2" xfId="273"/>
    <cellStyle name="Финансовый 3 4 2 2" xfId="445"/>
    <cellStyle name="Финансовый 3 4 2 2 2" xfId="1124"/>
    <cellStyle name="Финансовый 3 4 2 3" xfId="616"/>
    <cellStyle name="Финансовый 3 4 2 3 2" xfId="1125"/>
    <cellStyle name="Финансовый 3 4 2 4" xfId="1123"/>
    <cellStyle name="Финансовый 3 4 3" xfId="274"/>
    <cellStyle name="Финансовый 3 4 3 2" xfId="446"/>
    <cellStyle name="Финансовый 3 4 3 2 2" xfId="1127"/>
    <cellStyle name="Финансовый 3 4 3 3" xfId="617"/>
    <cellStyle name="Финансовый 3 4 3 3 2" xfId="1128"/>
    <cellStyle name="Финансовый 3 4 3 4" xfId="1126"/>
    <cellStyle name="Финансовый 3 4 4" xfId="444"/>
    <cellStyle name="Финансовый 3 4 4 2" xfId="1129"/>
    <cellStyle name="Финансовый 3 4 5" xfId="615"/>
    <cellStyle name="Финансовый 3 4 5 2" xfId="1130"/>
    <cellStyle name="Финансовый 3 4 6" xfId="1122"/>
    <cellStyle name="Финансовый 3 5" xfId="275"/>
    <cellStyle name="Финансовый 3 5 2" xfId="447"/>
    <cellStyle name="Финансовый 3 5 2 2" xfId="1132"/>
    <cellStyle name="Финансовый 3 5 3" xfId="618"/>
    <cellStyle name="Финансовый 3 5 3 2" xfId="1133"/>
    <cellStyle name="Финансовый 3 5 4" xfId="1131"/>
    <cellStyle name="Финансовый 3 6" xfId="276"/>
    <cellStyle name="Финансовый 3 6 2" xfId="448"/>
    <cellStyle name="Финансовый 3 6 2 2" xfId="1135"/>
    <cellStyle name="Финансовый 3 6 3" xfId="619"/>
    <cellStyle name="Финансовый 3 6 3 2" xfId="1136"/>
    <cellStyle name="Финансовый 3 6 4" xfId="1134"/>
    <cellStyle name="Финансовый 3 7" xfId="277"/>
    <cellStyle name="Финансовый 3 7 2" xfId="449"/>
    <cellStyle name="Финансовый 3 7 2 2" xfId="1138"/>
    <cellStyle name="Финансовый 3 7 3" xfId="620"/>
    <cellStyle name="Финансовый 3 7 3 2" xfId="1139"/>
    <cellStyle name="Финансовый 3 7 4" xfId="1137"/>
    <cellStyle name="Финансовый 3 8" xfId="108"/>
    <cellStyle name="Финансовый 3 8 2" xfId="1140"/>
    <cellStyle name="Финансовый 3 9" xfId="281"/>
    <cellStyle name="Финансовый 3 9 2" xfId="1141"/>
    <cellStyle name="Финансовый 4" xfId="1025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3"/>
  <sheetViews>
    <sheetView tabSelected="1" zoomScale="90" zoomScaleNormal="90" zoomScaleSheetLayoutView="80" workbookViewId="0">
      <selection activeCell="D20" sqref="D20:E20"/>
    </sheetView>
  </sheetViews>
  <sheetFormatPr defaultRowHeight="15.75" x14ac:dyDescent="0.25"/>
  <cols>
    <col min="1" max="1" width="12" style="34" customWidth="1"/>
    <col min="2" max="2" width="34.25" style="34" customWidth="1"/>
    <col min="3" max="3" width="13.125" style="34" customWidth="1"/>
    <col min="4" max="5" width="13.375" style="34" customWidth="1"/>
    <col min="6" max="6" width="9" style="34" customWidth="1"/>
    <col min="7" max="7" width="9.125" style="34" customWidth="1"/>
    <col min="8" max="8" width="10.75" style="34" customWidth="1"/>
    <col min="9" max="9" width="11.625" style="34" customWidth="1"/>
    <col min="10" max="10" width="9.375" style="34" customWidth="1"/>
    <col min="11" max="11" width="12.75" style="34" customWidth="1"/>
    <col min="12" max="17" width="9.375" style="34" customWidth="1"/>
    <col min="18" max="18" width="7.875" style="34" customWidth="1"/>
    <col min="19" max="19" width="9.75" style="34" customWidth="1"/>
    <col min="20" max="20" width="10.75" style="34" customWidth="1"/>
    <col min="21" max="21" width="7.875" style="34" customWidth="1"/>
    <col min="22" max="22" width="33.625" style="34" customWidth="1"/>
    <col min="23" max="23" width="10.875" style="1" customWidth="1"/>
    <col min="24" max="24" width="13.25" style="1" customWidth="1"/>
    <col min="25" max="26" width="10.625" style="1" customWidth="1"/>
    <col min="27" max="27" width="12.125" style="1" customWidth="1"/>
    <col min="28" max="28" width="10.625" style="1" customWidth="1"/>
    <col min="29" max="29" width="22.75" style="1" customWidth="1"/>
    <col min="30" max="67" width="10.625" style="1" customWidth="1"/>
    <col min="68" max="68" width="12.125" style="1" customWidth="1"/>
    <col min="69" max="69" width="11.5" style="1" customWidth="1"/>
    <col min="70" max="70" width="14.125" style="1" customWidth="1"/>
    <col min="71" max="71" width="15.125" style="1" customWidth="1"/>
    <col min="72" max="72" width="13" style="1" customWidth="1"/>
    <col min="73" max="73" width="11.75" style="1" customWidth="1"/>
    <col min="74" max="74" width="17.5" style="1" customWidth="1"/>
    <col min="75" max="16384" width="9" style="1"/>
  </cols>
  <sheetData>
    <row r="1" spans="1:28" ht="24.75" customHeight="1" x14ac:dyDescent="0.25">
      <c r="V1" s="35" t="s">
        <v>10</v>
      </c>
    </row>
    <row r="2" spans="1:28" ht="28.5" customHeight="1" x14ac:dyDescent="0.25">
      <c r="V2" s="36" t="s">
        <v>0</v>
      </c>
    </row>
    <row r="3" spans="1:28" ht="25.5" customHeight="1" x14ac:dyDescent="0.25">
      <c r="V3" s="36" t="s">
        <v>46</v>
      </c>
    </row>
    <row r="4" spans="1:28" s="2" customFormat="1" ht="24" customHeight="1" x14ac:dyDescent="0.3">
      <c r="A4" s="86" t="s">
        <v>45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5"/>
      <c r="X4" s="5"/>
      <c r="Y4" s="5"/>
      <c r="Z4" s="5"/>
      <c r="AA4" s="5"/>
    </row>
    <row r="5" spans="1:28" s="2" customFormat="1" ht="25.5" customHeight="1" x14ac:dyDescent="0.3">
      <c r="A5" s="87" t="s">
        <v>330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  <c r="U5" s="87"/>
      <c r="V5" s="87"/>
      <c r="W5" s="6"/>
      <c r="X5" s="6"/>
      <c r="Y5" s="6"/>
      <c r="Z5" s="6"/>
      <c r="AA5" s="6"/>
      <c r="AB5" s="6"/>
    </row>
    <row r="6" spans="1:28" s="2" customFormat="1" ht="24" customHeight="1" x14ac:dyDescent="0.3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7"/>
      <c r="X6" s="7"/>
      <c r="Y6" s="7"/>
      <c r="Z6" s="7"/>
      <c r="AA6" s="7"/>
    </row>
    <row r="7" spans="1:28" s="2" customFormat="1" ht="24" customHeight="1" x14ac:dyDescent="0.3">
      <c r="A7" s="87" t="s">
        <v>331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6"/>
      <c r="X7" s="6"/>
      <c r="Y7" s="6"/>
      <c r="Z7" s="6"/>
      <c r="AA7" s="6"/>
    </row>
    <row r="8" spans="1:28" ht="22.5" customHeight="1" x14ac:dyDescent="0.25">
      <c r="A8" s="88" t="s">
        <v>16</v>
      </c>
      <c r="B8" s="88"/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3"/>
      <c r="X8" s="3"/>
      <c r="Y8" s="3"/>
      <c r="Z8" s="3"/>
      <c r="AA8" s="3"/>
    </row>
    <row r="9" spans="1:28" ht="24" customHeight="1" x14ac:dyDescent="0.25">
      <c r="A9" s="64"/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4"/>
      <c r="X9" s="4"/>
      <c r="Y9" s="4"/>
      <c r="Z9" s="4"/>
      <c r="AA9" s="4"/>
    </row>
    <row r="10" spans="1:28" ht="22.5" customHeight="1" x14ac:dyDescent="0.3">
      <c r="A10" s="89" t="s">
        <v>332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"/>
      <c r="X10" s="8"/>
      <c r="Y10" s="8"/>
      <c r="Z10" s="8"/>
      <c r="AA10" s="8"/>
    </row>
    <row r="11" spans="1:28" ht="26.25" customHeight="1" x14ac:dyDescent="0.25">
      <c r="A11" s="76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  <c r="U11" s="76"/>
      <c r="V11" s="76"/>
      <c r="W11" s="9"/>
      <c r="X11" s="9"/>
      <c r="Y11" s="9"/>
      <c r="Z11" s="9"/>
    </row>
    <row r="12" spans="1:28" ht="130.5" customHeight="1" x14ac:dyDescent="0.25">
      <c r="A12" s="77" t="s">
        <v>11</v>
      </c>
      <c r="B12" s="68" t="s">
        <v>8</v>
      </c>
      <c r="C12" s="68" t="s">
        <v>2</v>
      </c>
      <c r="D12" s="83" t="s">
        <v>47</v>
      </c>
      <c r="E12" s="83" t="s">
        <v>333</v>
      </c>
      <c r="F12" s="68" t="s">
        <v>334</v>
      </c>
      <c r="G12" s="68"/>
      <c r="H12" s="73" t="s">
        <v>335</v>
      </c>
      <c r="I12" s="74"/>
      <c r="J12" s="74"/>
      <c r="K12" s="74"/>
      <c r="L12" s="74"/>
      <c r="M12" s="74"/>
      <c r="N12" s="74"/>
      <c r="O12" s="74"/>
      <c r="P12" s="74"/>
      <c r="Q12" s="75"/>
      <c r="R12" s="68" t="s">
        <v>49</v>
      </c>
      <c r="S12" s="68"/>
      <c r="T12" s="69" t="s">
        <v>44</v>
      </c>
      <c r="U12" s="70"/>
      <c r="V12" s="77" t="s">
        <v>3</v>
      </c>
    </row>
    <row r="13" spans="1:28" ht="35.25" customHeight="1" x14ac:dyDescent="0.25">
      <c r="A13" s="78"/>
      <c r="B13" s="68"/>
      <c r="C13" s="68"/>
      <c r="D13" s="84"/>
      <c r="E13" s="84"/>
      <c r="F13" s="82" t="s">
        <v>1</v>
      </c>
      <c r="G13" s="82" t="s">
        <v>7</v>
      </c>
      <c r="H13" s="68" t="s">
        <v>6</v>
      </c>
      <c r="I13" s="68"/>
      <c r="J13" s="68" t="s">
        <v>12</v>
      </c>
      <c r="K13" s="68"/>
      <c r="L13" s="68" t="s">
        <v>13</v>
      </c>
      <c r="M13" s="68"/>
      <c r="N13" s="69" t="s">
        <v>14</v>
      </c>
      <c r="O13" s="70"/>
      <c r="P13" s="69" t="s">
        <v>15</v>
      </c>
      <c r="Q13" s="70"/>
      <c r="R13" s="82" t="s">
        <v>1</v>
      </c>
      <c r="S13" s="82" t="s">
        <v>7</v>
      </c>
      <c r="T13" s="80"/>
      <c r="U13" s="81"/>
      <c r="V13" s="78"/>
    </row>
    <row r="14" spans="1:28" ht="35.25" customHeight="1" x14ac:dyDescent="0.25">
      <c r="A14" s="78"/>
      <c r="B14" s="68"/>
      <c r="C14" s="68"/>
      <c r="D14" s="84"/>
      <c r="E14" s="84"/>
      <c r="F14" s="82"/>
      <c r="G14" s="82"/>
      <c r="H14" s="68"/>
      <c r="I14" s="68"/>
      <c r="J14" s="68"/>
      <c r="K14" s="68"/>
      <c r="L14" s="68"/>
      <c r="M14" s="68"/>
      <c r="N14" s="71"/>
      <c r="O14" s="72"/>
      <c r="P14" s="71"/>
      <c r="Q14" s="72"/>
      <c r="R14" s="82"/>
      <c r="S14" s="82"/>
      <c r="T14" s="71"/>
      <c r="U14" s="72"/>
      <c r="V14" s="78"/>
    </row>
    <row r="15" spans="1:28" ht="65.25" customHeight="1" x14ac:dyDescent="0.25">
      <c r="A15" s="79"/>
      <c r="B15" s="68"/>
      <c r="C15" s="68"/>
      <c r="D15" s="85"/>
      <c r="E15" s="85"/>
      <c r="F15" s="82"/>
      <c r="G15" s="82"/>
      <c r="H15" s="65" t="s">
        <v>5</v>
      </c>
      <c r="I15" s="65" t="s">
        <v>9</v>
      </c>
      <c r="J15" s="65" t="s">
        <v>5</v>
      </c>
      <c r="K15" s="65" t="s">
        <v>9</v>
      </c>
      <c r="L15" s="65" t="s">
        <v>5</v>
      </c>
      <c r="M15" s="65" t="s">
        <v>9</v>
      </c>
      <c r="N15" s="67" t="s">
        <v>5</v>
      </c>
      <c r="O15" s="67" t="s">
        <v>9</v>
      </c>
      <c r="P15" s="67" t="s">
        <v>5</v>
      </c>
      <c r="Q15" s="67" t="s">
        <v>9</v>
      </c>
      <c r="R15" s="82"/>
      <c r="S15" s="82"/>
      <c r="T15" s="66" t="s">
        <v>48</v>
      </c>
      <c r="U15" s="66" t="s">
        <v>4</v>
      </c>
      <c r="V15" s="79"/>
    </row>
    <row r="16" spans="1:28" ht="20.25" customHeight="1" x14ac:dyDescent="0.25">
      <c r="A16" s="65">
        <v>1</v>
      </c>
      <c r="B16" s="65">
        <f>A16+1</f>
        <v>2</v>
      </c>
      <c r="C16" s="65">
        <f t="shared" ref="C16:D16" si="0">B16+1</f>
        <v>3</v>
      </c>
      <c r="D16" s="65">
        <f t="shared" si="0"/>
        <v>4</v>
      </c>
      <c r="E16" s="39">
        <f>D16+1</f>
        <v>5</v>
      </c>
      <c r="F16" s="65">
        <f t="shared" ref="F16" si="1">E16+1</f>
        <v>6</v>
      </c>
      <c r="G16" s="39">
        <f t="shared" ref="G16" si="2">F16+1</f>
        <v>7</v>
      </c>
      <c r="H16" s="65">
        <f>G16+1</f>
        <v>8</v>
      </c>
      <c r="I16" s="39">
        <f>H16+1</f>
        <v>9</v>
      </c>
      <c r="J16" s="65">
        <f>I16+1</f>
        <v>10</v>
      </c>
      <c r="K16" s="39">
        <f>J16+1</f>
        <v>11</v>
      </c>
      <c r="L16" s="65">
        <f t="shared" ref="L16" si="3">K16+1</f>
        <v>12</v>
      </c>
      <c r="M16" s="39">
        <f t="shared" ref="M16" si="4">L16+1</f>
        <v>13</v>
      </c>
      <c r="N16" s="65">
        <f t="shared" ref="N16" si="5">M16+1</f>
        <v>14</v>
      </c>
      <c r="O16" s="39">
        <f t="shared" ref="O16" si="6">N16+1</f>
        <v>15</v>
      </c>
      <c r="P16" s="65">
        <f t="shared" ref="P16" si="7">O16+1</f>
        <v>16</v>
      </c>
      <c r="Q16" s="39">
        <f t="shared" ref="Q16" si="8">P16+1</f>
        <v>17</v>
      </c>
      <c r="R16" s="65">
        <f t="shared" ref="R16" si="9">Q16+1</f>
        <v>18</v>
      </c>
      <c r="S16" s="39">
        <f t="shared" ref="S16" si="10">R16+1</f>
        <v>19</v>
      </c>
      <c r="T16" s="65">
        <f t="shared" ref="T16" si="11">S16+1</f>
        <v>20</v>
      </c>
      <c r="U16" s="39">
        <f t="shared" ref="U16" si="12">T16+1</f>
        <v>21</v>
      </c>
      <c r="V16" s="65">
        <f t="shared" ref="V16" si="13">U16+1</f>
        <v>22</v>
      </c>
    </row>
    <row r="17" spans="1:22" ht="28.5" x14ac:dyDescent="0.25">
      <c r="A17" s="10" t="s">
        <v>51</v>
      </c>
      <c r="B17" s="11" t="s">
        <v>17</v>
      </c>
      <c r="C17" s="12" t="s">
        <v>52</v>
      </c>
      <c r="D17" s="51">
        <v>34.733845630378994</v>
      </c>
      <c r="E17" s="51">
        <f>E18+E19+E20+E21+E22+E23</f>
        <v>0</v>
      </c>
      <c r="F17" s="46" t="s">
        <v>50</v>
      </c>
      <c r="G17" s="51">
        <f>H17</f>
        <v>297.81601864278684</v>
      </c>
      <c r="H17" s="51">
        <f>J17+L17+N17+P17</f>
        <v>297.81601864278684</v>
      </c>
      <c r="I17" s="51">
        <f>K17</f>
        <v>43.623718589999996</v>
      </c>
      <c r="J17" s="51">
        <v>15.611173139813559</v>
      </c>
      <c r="K17" s="51">
        <f>K18+K19+K20+K21+K22+K23</f>
        <v>43.623718589999996</v>
      </c>
      <c r="L17" s="51">
        <v>127.00266346015495</v>
      </c>
      <c r="M17" s="46" t="s">
        <v>50</v>
      </c>
      <c r="N17" s="51">
        <v>91.929264022460004</v>
      </c>
      <c r="O17" s="46" t="s">
        <v>50</v>
      </c>
      <c r="P17" s="51">
        <v>63.272918020358333</v>
      </c>
      <c r="Q17" s="46" t="s">
        <v>50</v>
      </c>
      <c r="R17" s="46" t="s">
        <v>50</v>
      </c>
      <c r="S17" s="51">
        <f t="shared" ref="S17:S31" si="14">G17-I17</f>
        <v>254.19230005278683</v>
      </c>
      <c r="T17" s="51">
        <f>K17-J17</f>
        <v>28.012545450186437</v>
      </c>
      <c r="U17" s="37">
        <f>K17/J17*100-100</f>
        <v>179.43907994169479</v>
      </c>
      <c r="V17" s="38" t="s">
        <v>50</v>
      </c>
    </row>
    <row r="18" spans="1:22" ht="28.5" x14ac:dyDescent="0.25">
      <c r="A18" s="10" t="s">
        <v>53</v>
      </c>
      <c r="B18" s="11" t="s">
        <v>54</v>
      </c>
      <c r="C18" s="12" t="s">
        <v>52</v>
      </c>
      <c r="D18" s="51">
        <v>14.480973987574979</v>
      </c>
      <c r="E18" s="51">
        <f>E25</f>
        <v>0</v>
      </c>
      <c r="F18" s="46" t="s">
        <v>50</v>
      </c>
      <c r="G18" s="51">
        <f t="shared" ref="G18:G87" si="15">H18</f>
        <v>98.013090161106788</v>
      </c>
      <c r="H18" s="51">
        <f t="shared" ref="H18:H87" si="16">J18+L18+N18+P18</f>
        <v>98.013090161106788</v>
      </c>
      <c r="I18" s="51">
        <f t="shared" ref="I18:I87" si="17">K18</f>
        <v>12.51622899</v>
      </c>
      <c r="J18" s="51">
        <v>6.8272772810000006</v>
      </c>
      <c r="K18" s="51">
        <f>K25</f>
        <v>12.51622899</v>
      </c>
      <c r="L18" s="51">
        <v>27.017183298460004</v>
      </c>
      <c r="M18" s="46" t="s">
        <v>50</v>
      </c>
      <c r="N18" s="51">
        <v>27.017183298460004</v>
      </c>
      <c r="O18" s="46" t="s">
        <v>50</v>
      </c>
      <c r="P18" s="51">
        <f>P25</f>
        <v>37.151446283186786</v>
      </c>
      <c r="Q18" s="46" t="s">
        <v>50</v>
      </c>
      <c r="R18" s="46" t="s">
        <v>50</v>
      </c>
      <c r="S18" s="51">
        <f t="shared" si="14"/>
        <v>85.496861171106787</v>
      </c>
      <c r="T18" s="51">
        <f t="shared" ref="T18:T87" si="18">K18-J18</f>
        <v>5.6889517089999995</v>
      </c>
      <c r="U18" s="37">
        <f t="shared" ref="U18:U65" si="19">K18/J18*100-100</f>
        <v>83.326800345902029</v>
      </c>
      <c r="V18" s="38" t="s">
        <v>50</v>
      </c>
    </row>
    <row r="19" spans="1:22" ht="28.5" x14ac:dyDescent="0.25">
      <c r="A19" s="10" t="s">
        <v>55</v>
      </c>
      <c r="B19" s="11" t="s">
        <v>56</v>
      </c>
      <c r="C19" s="12" t="s">
        <v>52</v>
      </c>
      <c r="D19" s="51">
        <v>16.520314779488359</v>
      </c>
      <c r="E19" s="51">
        <f>E94</f>
        <v>0</v>
      </c>
      <c r="F19" s="46" t="s">
        <v>50</v>
      </c>
      <c r="G19" s="51">
        <f t="shared" si="15"/>
        <v>144.67234544213562</v>
      </c>
      <c r="H19" s="51">
        <f t="shared" si="16"/>
        <v>144.67234544213562</v>
      </c>
      <c r="I19" s="51">
        <f t="shared" si="17"/>
        <v>21.489658899999998</v>
      </c>
      <c r="J19" s="51">
        <v>7.0209631613559322</v>
      </c>
      <c r="K19" s="51">
        <f>K94</f>
        <v>21.489658899999998</v>
      </c>
      <c r="L19" s="51">
        <v>76.049340292203397</v>
      </c>
      <c r="M19" s="46" t="s">
        <v>50</v>
      </c>
      <c r="N19" s="51">
        <v>38.919446434508487</v>
      </c>
      <c r="O19" s="46" t="s">
        <v>50</v>
      </c>
      <c r="P19" s="51">
        <f>P94</f>
        <v>22.682595554067799</v>
      </c>
      <c r="Q19" s="46" t="s">
        <v>50</v>
      </c>
      <c r="R19" s="46" t="s">
        <v>50</v>
      </c>
      <c r="S19" s="51">
        <f t="shared" si="14"/>
        <v>123.18268654213563</v>
      </c>
      <c r="T19" s="51">
        <f t="shared" si="18"/>
        <v>14.468695738644065</v>
      </c>
      <c r="U19" s="37">
        <f t="shared" si="19"/>
        <v>206.0785024237299</v>
      </c>
      <c r="V19" s="38" t="s">
        <v>50</v>
      </c>
    </row>
    <row r="20" spans="1:22" ht="71.25" x14ac:dyDescent="0.25">
      <c r="A20" s="10" t="s">
        <v>57</v>
      </c>
      <c r="B20" s="11" t="s">
        <v>58</v>
      </c>
      <c r="C20" s="12" t="s">
        <v>52</v>
      </c>
      <c r="D20" s="51">
        <v>0</v>
      </c>
      <c r="E20" s="51">
        <f>E225</f>
        <v>0</v>
      </c>
      <c r="F20" s="46" t="s">
        <v>50</v>
      </c>
      <c r="G20" s="51">
        <f t="shared" si="15"/>
        <v>0</v>
      </c>
      <c r="H20" s="51">
        <f t="shared" si="16"/>
        <v>0</v>
      </c>
      <c r="I20" s="51">
        <f t="shared" si="17"/>
        <v>0</v>
      </c>
      <c r="J20" s="51">
        <v>0</v>
      </c>
      <c r="K20" s="51">
        <f>K225</f>
        <v>0</v>
      </c>
      <c r="L20" s="51">
        <v>0</v>
      </c>
      <c r="M20" s="46" t="s">
        <v>50</v>
      </c>
      <c r="N20" s="51">
        <v>0</v>
      </c>
      <c r="O20" s="46" t="s">
        <v>50</v>
      </c>
      <c r="P20" s="51">
        <v>0</v>
      </c>
      <c r="Q20" s="46" t="s">
        <v>50</v>
      </c>
      <c r="R20" s="46" t="s">
        <v>50</v>
      </c>
      <c r="S20" s="51">
        <f t="shared" si="14"/>
        <v>0</v>
      </c>
      <c r="T20" s="51">
        <f t="shared" si="18"/>
        <v>0</v>
      </c>
      <c r="U20" s="37">
        <v>0</v>
      </c>
      <c r="V20" s="38" t="s">
        <v>50</v>
      </c>
    </row>
    <row r="21" spans="1:22" ht="42.75" x14ac:dyDescent="0.25">
      <c r="A21" s="10" t="s">
        <v>59</v>
      </c>
      <c r="B21" s="11" t="s">
        <v>60</v>
      </c>
      <c r="C21" s="12" t="s">
        <v>52</v>
      </c>
      <c r="D21" s="51">
        <v>3.7325568633156565</v>
      </c>
      <c r="E21" s="51">
        <f>E228</f>
        <v>0</v>
      </c>
      <c r="F21" s="46" t="s">
        <v>50</v>
      </c>
      <c r="G21" s="51">
        <f t="shared" si="15"/>
        <v>28.465893039544426</v>
      </c>
      <c r="H21" s="51">
        <f t="shared" si="16"/>
        <v>28.465893039544426</v>
      </c>
      <c r="I21" s="51">
        <f t="shared" si="17"/>
        <v>0.86449767</v>
      </c>
      <c r="J21" s="51">
        <v>1.7629326974576274</v>
      </c>
      <c r="K21" s="51">
        <f>K228</f>
        <v>0.86449767</v>
      </c>
      <c r="L21" s="51">
        <v>4.3464498694915257</v>
      </c>
      <c r="M21" s="46" t="s">
        <v>50</v>
      </c>
      <c r="N21" s="51">
        <v>18.917634289491527</v>
      </c>
      <c r="O21" s="46" t="s">
        <v>50</v>
      </c>
      <c r="P21" s="51">
        <v>3.4388761831037424</v>
      </c>
      <c r="Q21" s="46" t="s">
        <v>50</v>
      </c>
      <c r="R21" s="46" t="s">
        <v>50</v>
      </c>
      <c r="S21" s="51">
        <f t="shared" si="14"/>
        <v>27.601395369544427</v>
      </c>
      <c r="T21" s="51">
        <f t="shared" si="18"/>
        <v>-0.89843502745762738</v>
      </c>
      <c r="U21" s="37">
        <f t="shared" si="19"/>
        <v>-50.962525611629118</v>
      </c>
      <c r="V21" s="38" t="s">
        <v>50</v>
      </c>
    </row>
    <row r="22" spans="1:22" ht="42.75" x14ac:dyDescent="0.25">
      <c r="A22" s="10" t="s">
        <v>61</v>
      </c>
      <c r="B22" s="11" t="s">
        <v>62</v>
      </c>
      <c r="C22" s="12" t="s">
        <v>52</v>
      </c>
      <c r="D22" s="51">
        <v>0</v>
      </c>
      <c r="E22" s="51">
        <f>E247</f>
        <v>0</v>
      </c>
      <c r="F22" s="46" t="s">
        <v>50</v>
      </c>
      <c r="G22" s="51">
        <f t="shared" si="15"/>
        <v>0</v>
      </c>
      <c r="H22" s="51">
        <f t="shared" si="16"/>
        <v>0</v>
      </c>
      <c r="I22" s="51">
        <f t="shared" si="17"/>
        <v>0</v>
      </c>
      <c r="J22" s="51">
        <v>0</v>
      </c>
      <c r="K22" s="51">
        <f>K247</f>
        <v>0</v>
      </c>
      <c r="L22" s="51">
        <v>0</v>
      </c>
      <c r="M22" s="46" t="s">
        <v>50</v>
      </c>
      <c r="N22" s="51">
        <v>0</v>
      </c>
      <c r="O22" s="46" t="s">
        <v>50</v>
      </c>
      <c r="P22" s="51">
        <v>0</v>
      </c>
      <c r="Q22" s="46" t="s">
        <v>50</v>
      </c>
      <c r="R22" s="51" t="s">
        <v>50</v>
      </c>
      <c r="S22" s="51">
        <f t="shared" si="14"/>
        <v>0</v>
      </c>
      <c r="T22" s="51">
        <f t="shared" si="18"/>
        <v>0</v>
      </c>
      <c r="U22" s="37">
        <v>0</v>
      </c>
      <c r="V22" s="38" t="s">
        <v>50</v>
      </c>
    </row>
    <row r="23" spans="1:22" ht="28.5" x14ac:dyDescent="0.25">
      <c r="A23" s="10" t="s">
        <v>63</v>
      </c>
      <c r="B23" s="11" t="s">
        <v>64</v>
      </c>
      <c r="C23" s="12" t="s">
        <v>52</v>
      </c>
      <c r="D23" s="51">
        <v>0</v>
      </c>
      <c r="E23" s="51">
        <f>E248</f>
        <v>0</v>
      </c>
      <c r="F23" s="46" t="s">
        <v>50</v>
      </c>
      <c r="G23" s="51">
        <f t="shared" si="15"/>
        <v>26.66469</v>
      </c>
      <c r="H23" s="51">
        <f t="shared" si="16"/>
        <v>26.66469</v>
      </c>
      <c r="I23" s="51">
        <f t="shared" si="17"/>
        <v>8.7533330300000003</v>
      </c>
      <c r="J23" s="51">
        <v>0</v>
      </c>
      <c r="K23" s="51">
        <f>K248</f>
        <v>8.7533330300000003</v>
      </c>
      <c r="L23" s="51">
        <v>19.589690000000001</v>
      </c>
      <c r="M23" s="46" t="s">
        <v>50</v>
      </c>
      <c r="N23" s="51">
        <v>7.0750000000000002</v>
      </c>
      <c r="O23" s="46" t="s">
        <v>50</v>
      </c>
      <c r="P23" s="51">
        <v>0</v>
      </c>
      <c r="Q23" s="46" t="s">
        <v>50</v>
      </c>
      <c r="R23" s="46" t="s">
        <v>50</v>
      </c>
      <c r="S23" s="51">
        <f t="shared" si="14"/>
        <v>17.91135697</v>
      </c>
      <c r="T23" s="51">
        <f t="shared" si="18"/>
        <v>8.7533330300000003</v>
      </c>
      <c r="U23" s="37">
        <v>100</v>
      </c>
      <c r="V23" s="38" t="s">
        <v>50</v>
      </c>
    </row>
    <row r="24" spans="1:22" x14ac:dyDescent="0.25">
      <c r="A24" s="10" t="s">
        <v>65</v>
      </c>
      <c r="B24" s="11" t="s">
        <v>66</v>
      </c>
      <c r="C24" s="12" t="s">
        <v>52</v>
      </c>
      <c r="D24" s="51">
        <v>0</v>
      </c>
      <c r="E24" s="51">
        <v>0</v>
      </c>
      <c r="F24" s="46" t="s">
        <v>50</v>
      </c>
      <c r="G24" s="51">
        <f t="shared" si="15"/>
        <v>0</v>
      </c>
      <c r="H24" s="51">
        <f t="shared" si="16"/>
        <v>0</v>
      </c>
      <c r="I24" s="51">
        <f t="shared" si="17"/>
        <v>0</v>
      </c>
      <c r="J24" s="46">
        <v>0</v>
      </c>
      <c r="K24" s="46">
        <v>0</v>
      </c>
      <c r="L24" s="46">
        <v>0</v>
      </c>
      <c r="M24" s="46" t="s">
        <v>50</v>
      </c>
      <c r="N24" s="46">
        <v>0</v>
      </c>
      <c r="O24" s="46" t="s">
        <v>50</v>
      </c>
      <c r="P24" s="46">
        <v>0</v>
      </c>
      <c r="Q24" s="46" t="s">
        <v>50</v>
      </c>
      <c r="R24" s="46" t="s">
        <v>50</v>
      </c>
      <c r="S24" s="51">
        <f t="shared" si="14"/>
        <v>0</v>
      </c>
      <c r="T24" s="51">
        <f t="shared" si="18"/>
        <v>0</v>
      </c>
      <c r="U24" s="37">
        <v>0</v>
      </c>
      <c r="V24" s="38" t="s">
        <v>50</v>
      </c>
    </row>
    <row r="25" spans="1:22" ht="28.5" x14ac:dyDescent="0.25">
      <c r="A25" s="10" t="s">
        <v>18</v>
      </c>
      <c r="B25" s="13" t="s">
        <v>67</v>
      </c>
      <c r="C25" s="14" t="s">
        <v>52</v>
      </c>
      <c r="D25" s="51">
        <v>14.480973987574979</v>
      </c>
      <c r="E25" s="51">
        <f>E26+E51+E54+E63</f>
        <v>0</v>
      </c>
      <c r="F25" s="46" t="s">
        <v>50</v>
      </c>
      <c r="G25" s="51">
        <f t="shared" si="15"/>
        <v>98.013090161106788</v>
      </c>
      <c r="H25" s="51">
        <f t="shared" si="16"/>
        <v>98.013090161106788</v>
      </c>
      <c r="I25" s="51">
        <f t="shared" si="17"/>
        <v>12.51622899</v>
      </c>
      <c r="J25" s="51">
        <v>6.8272772810000006</v>
      </c>
      <c r="K25" s="51">
        <f>K26+K51+K54+K63</f>
        <v>12.51622899</v>
      </c>
      <c r="L25" s="51">
        <v>27.017183298460004</v>
      </c>
      <c r="M25" s="46" t="s">
        <v>50</v>
      </c>
      <c r="N25" s="51">
        <v>27.017183298460004</v>
      </c>
      <c r="O25" s="46" t="s">
        <v>50</v>
      </c>
      <c r="P25" s="51">
        <f>P26+P63</f>
        <v>37.151446283186786</v>
      </c>
      <c r="Q25" s="46" t="s">
        <v>50</v>
      </c>
      <c r="R25" s="46" t="s">
        <v>50</v>
      </c>
      <c r="S25" s="51">
        <f t="shared" si="14"/>
        <v>85.496861171106787</v>
      </c>
      <c r="T25" s="51">
        <f t="shared" si="18"/>
        <v>5.6889517089999995</v>
      </c>
      <c r="U25" s="37">
        <f t="shared" si="19"/>
        <v>83.326800345902029</v>
      </c>
      <c r="V25" s="38" t="s">
        <v>50</v>
      </c>
    </row>
    <row r="26" spans="1:22" ht="42.75" x14ac:dyDescent="0.25">
      <c r="A26" s="10" t="s">
        <v>19</v>
      </c>
      <c r="B26" s="13" t="s">
        <v>68</v>
      </c>
      <c r="C26" s="14" t="s">
        <v>52</v>
      </c>
      <c r="D26" s="51">
        <v>13.671825</v>
      </c>
      <c r="E26" s="51">
        <f>E27++E35+E43</f>
        <v>0</v>
      </c>
      <c r="F26" s="46" t="s">
        <v>50</v>
      </c>
      <c r="G26" s="51">
        <f t="shared" si="15"/>
        <v>92.284818642786803</v>
      </c>
      <c r="H26" s="51">
        <f t="shared" si="16"/>
        <v>92.284818642786803</v>
      </c>
      <c r="I26" s="51">
        <f t="shared" si="17"/>
        <v>11.867591040000001</v>
      </c>
      <c r="J26" s="51">
        <v>6.7014768830000007</v>
      </c>
      <c r="K26" s="51">
        <f>K27++K35+K43</f>
        <v>11.867591040000001</v>
      </c>
      <c r="L26" s="51">
        <v>27.017183298460004</v>
      </c>
      <c r="M26" s="46" t="s">
        <v>50</v>
      </c>
      <c r="N26" s="51">
        <v>27.017183298460004</v>
      </c>
      <c r="O26" s="46" t="s">
        <v>50</v>
      </c>
      <c r="P26" s="51">
        <v>31.548975162866789</v>
      </c>
      <c r="Q26" s="46" t="s">
        <v>50</v>
      </c>
      <c r="R26" s="46" t="s">
        <v>50</v>
      </c>
      <c r="S26" s="51">
        <f t="shared" si="14"/>
        <v>80.417227602786795</v>
      </c>
      <c r="T26" s="51">
        <f t="shared" si="18"/>
        <v>5.166114157</v>
      </c>
      <c r="U26" s="37">
        <f t="shared" si="19"/>
        <v>77.089188654894286</v>
      </c>
      <c r="V26" s="38" t="s">
        <v>50</v>
      </c>
    </row>
    <row r="27" spans="1:22" ht="71.25" x14ac:dyDescent="0.25">
      <c r="A27" s="10" t="s">
        <v>20</v>
      </c>
      <c r="B27" s="13" t="s">
        <v>69</v>
      </c>
      <c r="C27" s="14" t="s">
        <v>52</v>
      </c>
      <c r="D27" s="51">
        <v>0</v>
      </c>
      <c r="E27" s="51">
        <f>SUM(E28:E31)</f>
        <v>0</v>
      </c>
      <c r="F27" s="46" t="s">
        <v>50</v>
      </c>
      <c r="G27" s="51">
        <f t="shared" si="15"/>
        <v>92.284818642786789</v>
      </c>
      <c r="H27" s="51">
        <f t="shared" si="16"/>
        <v>92.284818642786789</v>
      </c>
      <c r="I27" s="51">
        <f t="shared" si="17"/>
        <v>7.2734900699999994</v>
      </c>
      <c r="J27" s="51">
        <f>J28+J29+J30+J31+J32</f>
        <v>6.7014768830000007</v>
      </c>
      <c r="K27" s="51">
        <f>SUM(K28:K31)</f>
        <v>7.2734900699999994</v>
      </c>
      <c r="L27" s="51">
        <f>L28+L29+L30+L31+L32</f>
        <v>27.017183298460004</v>
      </c>
      <c r="M27" s="46" t="s">
        <v>50</v>
      </c>
      <c r="N27" s="51">
        <f>N28+N29+N30+N31+N32</f>
        <v>27.017183298460004</v>
      </c>
      <c r="O27" s="46" t="s">
        <v>50</v>
      </c>
      <c r="P27" s="51">
        <f>P28+P29+P30+P31+P32</f>
        <v>31.548975162866782</v>
      </c>
      <c r="Q27" s="46" t="s">
        <v>50</v>
      </c>
      <c r="R27" s="46" t="s">
        <v>50</v>
      </c>
      <c r="S27" s="51">
        <f t="shared" si="14"/>
        <v>85.011328572786795</v>
      </c>
      <c r="T27" s="51">
        <f t="shared" si="18"/>
        <v>0.5720131869999987</v>
      </c>
      <c r="U27" s="37">
        <f t="shared" si="19"/>
        <v>8.5356287425396573</v>
      </c>
      <c r="V27" s="38" t="s">
        <v>50</v>
      </c>
    </row>
    <row r="28" spans="1:22" ht="63" x14ac:dyDescent="0.25">
      <c r="A28" s="18" t="s">
        <v>20</v>
      </c>
      <c r="B28" s="58" t="s">
        <v>477</v>
      </c>
      <c r="C28" s="59" t="s">
        <v>448</v>
      </c>
      <c r="D28" s="49">
        <v>0</v>
      </c>
      <c r="E28" s="49">
        <v>0</v>
      </c>
      <c r="F28" s="47" t="s">
        <v>50</v>
      </c>
      <c r="G28" s="49">
        <f t="shared" si="15"/>
        <v>30.327011922240004</v>
      </c>
      <c r="H28" s="49">
        <f t="shared" si="16"/>
        <v>30.327011922240004</v>
      </c>
      <c r="I28" s="49">
        <f t="shared" si="17"/>
        <v>1.91183864</v>
      </c>
      <c r="J28" s="49">
        <v>1.5794938860000003</v>
      </c>
      <c r="K28" s="49">
        <f>1911.83864/1000</f>
        <v>1.91183864</v>
      </c>
      <c r="L28" s="49">
        <v>9.5825060120800014</v>
      </c>
      <c r="M28" s="47" t="s">
        <v>50</v>
      </c>
      <c r="N28" s="49">
        <v>9.5825060120800014</v>
      </c>
      <c r="O28" s="47" t="s">
        <v>50</v>
      </c>
      <c r="P28" s="49">
        <v>9.5825060120800014</v>
      </c>
      <c r="Q28" s="47" t="s">
        <v>50</v>
      </c>
      <c r="R28" s="47" t="s">
        <v>50</v>
      </c>
      <c r="S28" s="49">
        <f t="shared" si="14"/>
        <v>28.415173282240005</v>
      </c>
      <c r="T28" s="49">
        <f t="shared" si="18"/>
        <v>0.33234475399999974</v>
      </c>
      <c r="U28" s="50">
        <f t="shared" si="19"/>
        <v>21.041218136123874</v>
      </c>
      <c r="V28" s="48" t="s">
        <v>50</v>
      </c>
    </row>
    <row r="29" spans="1:22" ht="63" x14ac:dyDescent="0.25">
      <c r="A29" s="18" t="s">
        <v>20</v>
      </c>
      <c r="B29" s="58" t="s">
        <v>478</v>
      </c>
      <c r="C29" s="59" t="s">
        <v>449</v>
      </c>
      <c r="D29" s="49">
        <v>0</v>
      </c>
      <c r="E29" s="49">
        <v>0</v>
      </c>
      <c r="F29" s="47" t="s">
        <v>50</v>
      </c>
      <c r="G29" s="49">
        <f t="shared" si="15"/>
        <v>27.099836265600004</v>
      </c>
      <c r="H29" s="49">
        <f t="shared" si="16"/>
        <v>27.099836265600004</v>
      </c>
      <c r="I29" s="49">
        <f t="shared" si="17"/>
        <v>0.12098369</v>
      </c>
      <c r="J29" s="49">
        <v>2.3493330000000001</v>
      </c>
      <c r="K29" s="49">
        <f>120983.69/1000000</f>
        <v>0.12098369</v>
      </c>
      <c r="L29" s="49">
        <v>8.2501677552000015</v>
      </c>
      <c r="M29" s="47" t="s">
        <v>50</v>
      </c>
      <c r="N29" s="49">
        <v>8.2501677552000015</v>
      </c>
      <c r="O29" s="47" t="s">
        <v>50</v>
      </c>
      <c r="P29" s="49">
        <v>8.2501677552000015</v>
      </c>
      <c r="Q29" s="47" t="s">
        <v>50</v>
      </c>
      <c r="R29" s="47" t="s">
        <v>50</v>
      </c>
      <c r="S29" s="49">
        <f t="shared" si="14"/>
        <v>26.978852575600005</v>
      </c>
      <c r="T29" s="49">
        <f t="shared" si="18"/>
        <v>-2.22834931</v>
      </c>
      <c r="U29" s="50">
        <f t="shared" si="19"/>
        <v>-94.850296233015925</v>
      </c>
      <c r="V29" s="48" t="s">
        <v>50</v>
      </c>
    </row>
    <row r="30" spans="1:22" ht="63" x14ac:dyDescent="0.25">
      <c r="A30" s="18" t="s">
        <v>20</v>
      </c>
      <c r="B30" s="58" t="s">
        <v>479</v>
      </c>
      <c r="C30" s="59" t="s">
        <v>450</v>
      </c>
      <c r="D30" s="49">
        <v>0</v>
      </c>
      <c r="E30" s="49">
        <v>0</v>
      </c>
      <c r="F30" s="47" t="s">
        <v>50</v>
      </c>
      <c r="G30" s="49">
        <f t="shared" si="15"/>
        <v>30.175326830540001</v>
      </c>
      <c r="H30" s="49">
        <f t="shared" si="16"/>
        <v>30.175326830540001</v>
      </c>
      <c r="I30" s="49">
        <f t="shared" si="17"/>
        <v>5.0981382899999996</v>
      </c>
      <c r="J30" s="49">
        <v>2.6217982370000001</v>
      </c>
      <c r="K30" s="49">
        <f>5098138.29/1000000</f>
        <v>5.0981382899999996</v>
      </c>
      <c r="L30" s="49">
        <v>9.1845095311799998</v>
      </c>
      <c r="M30" s="47" t="s">
        <v>50</v>
      </c>
      <c r="N30" s="49">
        <v>9.1845095311799998</v>
      </c>
      <c r="O30" s="47" t="s">
        <v>50</v>
      </c>
      <c r="P30" s="49">
        <v>9.1845095311799998</v>
      </c>
      <c r="Q30" s="47" t="s">
        <v>50</v>
      </c>
      <c r="R30" s="47" t="s">
        <v>50</v>
      </c>
      <c r="S30" s="49">
        <f t="shared" si="14"/>
        <v>25.07718854054</v>
      </c>
      <c r="T30" s="49">
        <f t="shared" si="18"/>
        <v>2.4763400529999995</v>
      </c>
      <c r="U30" s="50">
        <v>100</v>
      </c>
      <c r="V30" s="48" t="s">
        <v>50</v>
      </c>
    </row>
    <row r="31" spans="1:22" ht="77.25" customHeight="1" x14ac:dyDescent="0.25">
      <c r="A31" s="18" t="s">
        <v>20</v>
      </c>
      <c r="B31" s="58" t="s">
        <v>480</v>
      </c>
      <c r="C31" s="59" t="s">
        <v>451</v>
      </c>
      <c r="D31" s="49">
        <v>0</v>
      </c>
      <c r="E31" s="49">
        <v>0</v>
      </c>
      <c r="F31" s="47" t="s">
        <v>50</v>
      </c>
      <c r="G31" s="49">
        <f t="shared" si="15"/>
        <v>4.6826436244067793</v>
      </c>
      <c r="H31" s="49">
        <f t="shared" si="16"/>
        <v>4.6826436244067793</v>
      </c>
      <c r="I31" s="49">
        <f t="shared" si="17"/>
        <v>0.14252945</v>
      </c>
      <c r="J31" s="49">
        <v>0.15085176</v>
      </c>
      <c r="K31" s="49">
        <f>142529.45/1000000</f>
        <v>0.14252945</v>
      </c>
      <c r="L31" s="49">
        <v>0</v>
      </c>
      <c r="M31" s="47" t="s">
        <v>50</v>
      </c>
      <c r="N31" s="49">
        <v>0</v>
      </c>
      <c r="O31" s="47" t="s">
        <v>50</v>
      </c>
      <c r="P31" s="49">
        <v>4.5317918644067792</v>
      </c>
      <c r="Q31" s="47" t="s">
        <v>50</v>
      </c>
      <c r="R31" s="47" t="s">
        <v>50</v>
      </c>
      <c r="S31" s="49">
        <f t="shared" si="14"/>
        <v>4.5401141744067797</v>
      </c>
      <c r="T31" s="49">
        <f t="shared" si="18"/>
        <v>-8.3223099999999994E-3</v>
      </c>
      <c r="U31" s="50">
        <v>100</v>
      </c>
      <c r="V31" s="48" t="s">
        <v>50</v>
      </c>
    </row>
    <row r="32" spans="1:22" ht="62.25" customHeight="1" x14ac:dyDescent="0.25">
      <c r="A32" s="18" t="s">
        <v>20</v>
      </c>
      <c r="B32" s="58" t="s">
        <v>452</v>
      </c>
      <c r="C32" s="59" t="s">
        <v>453</v>
      </c>
      <c r="D32" s="49">
        <v>0</v>
      </c>
      <c r="E32" s="49">
        <v>0</v>
      </c>
      <c r="F32" s="47" t="s">
        <v>50</v>
      </c>
      <c r="G32" s="49">
        <v>0</v>
      </c>
      <c r="H32" s="49">
        <v>0</v>
      </c>
      <c r="I32" s="49">
        <v>0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v>0</v>
      </c>
      <c r="R32" s="49">
        <v>0</v>
      </c>
      <c r="S32" s="49">
        <v>0</v>
      </c>
      <c r="T32" s="49">
        <v>0</v>
      </c>
      <c r="U32" s="49">
        <v>0</v>
      </c>
      <c r="V32" s="48" t="s">
        <v>50</v>
      </c>
    </row>
    <row r="33" spans="1:22" ht="71.25" x14ac:dyDescent="0.25">
      <c r="A33" s="15" t="s">
        <v>20</v>
      </c>
      <c r="B33" s="16" t="s">
        <v>70</v>
      </c>
      <c r="C33" s="17" t="s">
        <v>52</v>
      </c>
      <c r="D33" s="51">
        <v>0</v>
      </c>
      <c r="E33" s="51">
        <v>0</v>
      </c>
      <c r="F33" s="46" t="s">
        <v>50</v>
      </c>
      <c r="G33" s="51">
        <f t="shared" si="15"/>
        <v>0</v>
      </c>
      <c r="H33" s="51">
        <f t="shared" si="16"/>
        <v>0</v>
      </c>
      <c r="I33" s="51">
        <f t="shared" si="17"/>
        <v>0</v>
      </c>
      <c r="J33" s="51">
        <v>0</v>
      </c>
      <c r="K33" s="51">
        <v>0</v>
      </c>
      <c r="L33" s="51">
        <v>0</v>
      </c>
      <c r="M33" s="46" t="s">
        <v>50</v>
      </c>
      <c r="N33" s="51">
        <v>0</v>
      </c>
      <c r="O33" s="46" t="s">
        <v>50</v>
      </c>
      <c r="P33" s="51">
        <v>0</v>
      </c>
      <c r="Q33" s="46" t="s">
        <v>50</v>
      </c>
      <c r="R33" s="46" t="s">
        <v>50</v>
      </c>
      <c r="S33" s="51">
        <f t="shared" ref="S33:S39" si="20">G33-I33</f>
        <v>0</v>
      </c>
      <c r="T33" s="51">
        <f t="shared" si="18"/>
        <v>0</v>
      </c>
      <c r="U33" s="37">
        <v>0</v>
      </c>
      <c r="V33" s="38" t="s">
        <v>50</v>
      </c>
    </row>
    <row r="34" spans="1:22" ht="71.25" x14ac:dyDescent="0.25">
      <c r="A34" s="15" t="s">
        <v>20</v>
      </c>
      <c r="B34" s="16" t="s">
        <v>71</v>
      </c>
      <c r="C34" s="17" t="s">
        <v>52</v>
      </c>
      <c r="D34" s="51">
        <v>0</v>
      </c>
      <c r="E34" s="51">
        <v>0</v>
      </c>
      <c r="F34" s="46" t="s">
        <v>50</v>
      </c>
      <c r="G34" s="51">
        <f t="shared" si="15"/>
        <v>0</v>
      </c>
      <c r="H34" s="51">
        <f t="shared" si="16"/>
        <v>0</v>
      </c>
      <c r="I34" s="51">
        <f t="shared" si="17"/>
        <v>0</v>
      </c>
      <c r="J34" s="51">
        <v>0</v>
      </c>
      <c r="K34" s="51">
        <v>0</v>
      </c>
      <c r="L34" s="51">
        <v>0</v>
      </c>
      <c r="M34" s="46" t="s">
        <v>50</v>
      </c>
      <c r="N34" s="51">
        <v>0</v>
      </c>
      <c r="O34" s="46" t="s">
        <v>50</v>
      </c>
      <c r="P34" s="51">
        <v>0</v>
      </c>
      <c r="Q34" s="46" t="s">
        <v>50</v>
      </c>
      <c r="R34" s="46" t="s">
        <v>50</v>
      </c>
      <c r="S34" s="51">
        <f t="shared" si="20"/>
        <v>0</v>
      </c>
      <c r="T34" s="51">
        <f t="shared" si="18"/>
        <v>0</v>
      </c>
      <c r="U34" s="37">
        <v>0</v>
      </c>
      <c r="V34" s="38" t="s">
        <v>50</v>
      </c>
    </row>
    <row r="35" spans="1:22" ht="71.25" x14ac:dyDescent="0.25">
      <c r="A35" s="10" t="s">
        <v>21</v>
      </c>
      <c r="B35" s="13" t="s">
        <v>72</v>
      </c>
      <c r="C35" s="14" t="s">
        <v>52</v>
      </c>
      <c r="D35" s="51">
        <v>0</v>
      </c>
      <c r="E35" s="51">
        <f>E36+E37+E38</f>
        <v>0</v>
      </c>
      <c r="F35" s="46" t="s">
        <v>50</v>
      </c>
      <c r="G35" s="51">
        <f t="shared" si="15"/>
        <v>0</v>
      </c>
      <c r="H35" s="51">
        <f t="shared" si="16"/>
        <v>0</v>
      </c>
      <c r="I35" s="51">
        <f t="shared" si="17"/>
        <v>3.58026899</v>
      </c>
      <c r="J35" s="51">
        <v>0</v>
      </c>
      <c r="K35" s="51">
        <f>K36+K37+K38</f>
        <v>3.58026899</v>
      </c>
      <c r="L35" s="51">
        <v>0</v>
      </c>
      <c r="M35" s="46" t="s">
        <v>50</v>
      </c>
      <c r="N35" s="51">
        <v>0</v>
      </c>
      <c r="O35" s="46" t="s">
        <v>50</v>
      </c>
      <c r="P35" s="51">
        <v>0</v>
      </c>
      <c r="Q35" s="46" t="s">
        <v>50</v>
      </c>
      <c r="R35" s="46" t="s">
        <v>50</v>
      </c>
      <c r="S35" s="51">
        <f t="shared" si="20"/>
        <v>-3.58026899</v>
      </c>
      <c r="T35" s="51">
        <f t="shared" si="18"/>
        <v>3.58026899</v>
      </c>
      <c r="U35" s="37">
        <v>100</v>
      </c>
      <c r="V35" s="38" t="s">
        <v>50</v>
      </c>
    </row>
    <row r="36" spans="1:22" ht="45" x14ac:dyDescent="0.25">
      <c r="A36" s="18" t="s">
        <v>21</v>
      </c>
      <c r="B36" s="30" t="s">
        <v>454</v>
      </c>
      <c r="C36" s="45" t="s">
        <v>455</v>
      </c>
      <c r="D36" s="49">
        <v>0</v>
      </c>
      <c r="E36" s="49">
        <v>0</v>
      </c>
      <c r="F36" s="47" t="s">
        <v>50</v>
      </c>
      <c r="G36" s="49">
        <f t="shared" si="15"/>
        <v>0</v>
      </c>
      <c r="H36" s="49">
        <f t="shared" si="16"/>
        <v>0</v>
      </c>
      <c r="I36" s="49">
        <f t="shared" si="17"/>
        <v>0.29602146999999995</v>
      </c>
      <c r="J36" s="49">
        <v>0</v>
      </c>
      <c r="K36" s="49">
        <f>296021.47/1000000</f>
        <v>0.29602146999999995</v>
      </c>
      <c r="L36" s="49">
        <v>0</v>
      </c>
      <c r="M36" s="47" t="s">
        <v>50</v>
      </c>
      <c r="N36" s="49">
        <v>0</v>
      </c>
      <c r="O36" s="47" t="s">
        <v>50</v>
      </c>
      <c r="P36" s="49">
        <v>0</v>
      </c>
      <c r="Q36" s="47" t="s">
        <v>50</v>
      </c>
      <c r="R36" s="47" t="s">
        <v>50</v>
      </c>
      <c r="S36" s="49">
        <f t="shared" si="20"/>
        <v>-0.29602146999999995</v>
      </c>
      <c r="T36" s="49">
        <f t="shared" si="18"/>
        <v>0.29602146999999995</v>
      </c>
      <c r="U36" s="50">
        <v>100</v>
      </c>
      <c r="V36" s="48" t="s">
        <v>50</v>
      </c>
    </row>
    <row r="37" spans="1:22" ht="45" x14ac:dyDescent="0.25">
      <c r="A37" s="18" t="s">
        <v>21</v>
      </c>
      <c r="B37" s="30" t="s">
        <v>456</v>
      </c>
      <c r="C37" s="45" t="s">
        <v>457</v>
      </c>
      <c r="D37" s="49">
        <v>0</v>
      </c>
      <c r="E37" s="49">
        <v>0</v>
      </c>
      <c r="F37" s="47" t="s">
        <v>50</v>
      </c>
      <c r="G37" s="49">
        <f t="shared" si="15"/>
        <v>0</v>
      </c>
      <c r="H37" s="49">
        <f t="shared" si="16"/>
        <v>0</v>
      </c>
      <c r="I37" s="49">
        <f t="shared" si="17"/>
        <v>2.54201838</v>
      </c>
      <c r="J37" s="49">
        <v>0</v>
      </c>
      <c r="K37" s="49">
        <f>2542018.38/1000000</f>
        <v>2.54201838</v>
      </c>
      <c r="L37" s="49">
        <v>0</v>
      </c>
      <c r="M37" s="47" t="s">
        <v>50</v>
      </c>
      <c r="N37" s="49">
        <v>0</v>
      </c>
      <c r="O37" s="47" t="s">
        <v>50</v>
      </c>
      <c r="P37" s="49">
        <v>0</v>
      </c>
      <c r="Q37" s="47" t="s">
        <v>50</v>
      </c>
      <c r="R37" s="47" t="s">
        <v>50</v>
      </c>
      <c r="S37" s="49">
        <f t="shared" si="20"/>
        <v>-2.54201838</v>
      </c>
      <c r="T37" s="49">
        <f t="shared" si="18"/>
        <v>2.54201838</v>
      </c>
      <c r="U37" s="50">
        <v>100</v>
      </c>
      <c r="V37" s="48" t="s">
        <v>50</v>
      </c>
    </row>
    <row r="38" spans="1:22" ht="45" x14ac:dyDescent="0.25">
      <c r="A38" s="18" t="s">
        <v>21</v>
      </c>
      <c r="B38" s="30" t="s">
        <v>458</v>
      </c>
      <c r="C38" s="45" t="s">
        <v>459</v>
      </c>
      <c r="D38" s="49">
        <v>0</v>
      </c>
      <c r="E38" s="49">
        <v>0</v>
      </c>
      <c r="F38" s="47" t="s">
        <v>50</v>
      </c>
      <c r="G38" s="49">
        <f t="shared" si="15"/>
        <v>30.175326830540001</v>
      </c>
      <c r="H38" s="49">
        <f t="shared" si="16"/>
        <v>30.175326830540001</v>
      </c>
      <c r="I38" s="49">
        <f t="shared" si="17"/>
        <v>0.74222914000000006</v>
      </c>
      <c r="J38" s="49">
        <v>2.6217982370000001</v>
      </c>
      <c r="K38" s="49">
        <f>742229.14/1000000</f>
        <v>0.74222914000000006</v>
      </c>
      <c r="L38" s="49">
        <v>9.1845095311799998</v>
      </c>
      <c r="M38" s="47" t="s">
        <v>50</v>
      </c>
      <c r="N38" s="49">
        <v>9.1845095311799998</v>
      </c>
      <c r="O38" s="47" t="s">
        <v>50</v>
      </c>
      <c r="P38" s="49">
        <v>9.1845095311799998</v>
      </c>
      <c r="Q38" s="47" t="s">
        <v>50</v>
      </c>
      <c r="R38" s="47" t="s">
        <v>50</v>
      </c>
      <c r="S38" s="49">
        <f t="shared" si="20"/>
        <v>29.433097690540002</v>
      </c>
      <c r="T38" s="49">
        <f t="shared" si="18"/>
        <v>-1.8795690970000001</v>
      </c>
      <c r="U38" s="50">
        <f t="shared" si="19"/>
        <v>-71.690074029140476</v>
      </c>
      <c r="V38" s="48" t="s">
        <v>50</v>
      </c>
    </row>
    <row r="39" spans="1:22" ht="30" x14ac:dyDescent="0.25">
      <c r="A39" s="18" t="s">
        <v>21</v>
      </c>
      <c r="B39" s="30" t="s">
        <v>460</v>
      </c>
      <c r="C39" s="45" t="s">
        <v>461</v>
      </c>
      <c r="D39" s="49">
        <v>0</v>
      </c>
      <c r="E39" s="49">
        <v>0</v>
      </c>
      <c r="F39" s="47" t="s">
        <v>50</v>
      </c>
      <c r="G39" s="49">
        <f t="shared" si="15"/>
        <v>4.6826436244067793</v>
      </c>
      <c r="H39" s="49">
        <f t="shared" si="16"/>
        <v>4.6826436244067793</v>
      </c>
      <c r="I39" s="49">
        <f t="shared" si="17"/>
        <v>0</v>
      </c>
      <c r="J39" s="49">
        <v>0.15085176</v>
      </c>
      <c r="K39" s="49">
        <v>0</v>
      </c>
      <c r="L39" s="49">
        <v>0</v>
      </c>
      <c r="M39" s="47" t="s">
        <v>50</v>
      </c>
      <c r="N39" s="49">
        <v>0</v>
      </c>
      <c r="O39" s="47" t="s">
        <v>50</v>
      </c>
      <c r="P39" s="49">
        <v>4.5317918644067792</v>
      </c>
      <c r="Q39" s="47" t="s">
        <v>50</v>
      </c>
      <c r="R39" s="47" t="s">
        <v>50</v>
      </c>
      <c r="S39" s="49">
        <f t="shared" si="20"/>
        <v>4.6826436244067793</v>
      </c>
      <c r="T39" s="49">
        <f t="shared" si="18"/>
        <v>-0.15085176</v>
      </c>
      <c r="U39" s="50">
        <f t="shared" si="19"/>
        <v>-100</v>
      </c>
      <c r="V39" s="48" t="s">
        <v>50</v>
      </c>
    </row>
    <row r="40" spans="1:22" s="44" customFormat="1" ht="35.25" customHeight="1" x14ac:dyDescent="0.25">
      <c r="A40" s="18" t="s">
        <v>21</v>
      </c>
      <c r="B40" s="30" t="s">
        <v>452</v>
      </c>
      <c r="C40" s="45" t="s">
        <v>462</v>
      </c>
      <c r="D40" s="49">
        <v>0</v>
      </c>
      <c r="E40" s="49">
        <v>0</v>
      </c>
      <c r="F40" s="47" t="s">
        <v>50</v>
      </c>
      <c r="G40" s="49">
        <v>0</v>
      </c>
      <c r="H40" s="49">
        <v>0</v>
      </c>
      <c r="I40" s="49">
        <v>0</v>
      </c>
      <c r="J40" s="49">
        <v>0</v>
      </c>
      <c r="K40" s="49">
        <v>0</v>
      </c>
      <c r="L40" s="49">
        <v>0</v>
      </c>
      <c r="M40" s="47" t="s">
        <v>50</v>
      </c>
      <c r="N40" s="49">
        <v>0</v>
      </c>
      <c r="O40" s="47" t="s">
        <v>50</v>
      </c>
      <c r="P40" s="49">
        <v>0</v>
      </c>
      <c r="Q40" s="47" t="s">
        <v>50</v>
      </c>
      <c r="R40" s="47" t="s">
        <v>50</v>
      </c>
      <c r="S40" s="49">
        <v>0</v>
      </c>
      <c r="T40" s="49">
        <v>0</v>
      </c>
      <c r="U40" s="50">
        <v>0</v>
      </c>
      <c r="V40" s="48" t="s">
        <v>50</v>
      </c>
    </row>
    <row r="41" spans="1:22" ht="71.25" x14ac:dyDescent="0.25">
      <c r="A41" s="15" t="s">
        <v>21</v>
      </c>
      <c r="B41" s="16" t="s">
        <v>73</v>
      </c>
      <c r="C41" s="17" t="s">
        <v>52</v>
      </c>
      <c r="D41" s="51">
        <v>0</v>
      </c>
      <c r="E41" s="51">
        <v>0</v>
      </c>
      <c r="F41" s="46" t="s">
        <v>50</v>
      </c>
      <c r="G41" s="51">
        <f t="shared" si="15"/>
        <v>0</v>
      </c>
      <c r="H41" s="51">
        <f t="shared" si="16"/>
        <v>0</v>
      </c>
      <c r="I41" s="51">
        <f t="shared" si="17"/>
        <v>0</v>
      </c>
      <c r="J41" s="51">
        <v>0</v>
      </c>
      <c r="K41" s="51">
        <v>0</v>
      </c>
      <c r="L41" s="51">
        <v>0</v>
      </c>
      <c r="M41" s="46" t="s">
        <v>50</v>
      </c>
      <c r="N41" s="51">
        <v>0</v>
      </c>
      <c r="O41" s="46" t="s">
        <v>50</v>
      </c>
      <c r="P41" s="51">
        <v>0</v>
      </c>
      <c r="Q41" s="46" t="s">
        <v>50</v>
      </c>
      <c r="R41" s="46" t="s">
        <v>50</v>
      </c>
      <c r="S41" s="51">
        <f>G41-I41</f>
        <v>0</v>
      </c>
      <c r="T41" s="51">
        <f t="shared" si="18"/>
        <v>0</v>
      </c>
      <c r="U41" s="37">
        <v>0</v>
      </c>
      <c r="V41" s="38" t="s">
        <v>50</v>
      </c>
    </row>
    <row r="42" spans="1:22" ht="71.25" x14ac:dyDescent="0.25">
      <c r="A42" s="15" t="s">
        <v>21</v>
      </c>
      <c r="B42" s="16" t="s">
        <v>74</v>
      </c>
      <c r="C42" s="17" t="s">
        <v>52</v>
      </c>
      <c r="D42" s="51">
        <v>0</v>
      </c>
      <c r="E42" s="51">
        <v>0</v>
      </c>
      <c r="F42" s="46" t="s">
        <v>50</v>
      </c>
      <c r="G42" s="51">
        <f t="shared" si="15"/>
        <v>0</v>
      </c>
      <c r="H42" s="51">
        <f t="shared" si="16"/>
        <v>0</v>
      </c>
      <c r="I42" s="51">
        <f t="shared" si="17"/>
        <v>0</v>
      </c>
      <c r="J42" s="51">
        <v>0</v>
      </c>
      <c r="K42" s="51">
        <v>0</v>
      </c>
      <c r="L42" s="51">
        <v>0</v>
      </c>
      <c r="M42" s="46" t="s">
        <v>50</v>
      </c>
      <c r="N42" s="51">
        <v>0</v>
      </c>
      <c r="O42" s="46" t="s">
        <v>50</v>
      </c>
      <c r="P42" s="51">
        <v>0</v>
      </c>
      <c r="Q42" s="46" t="s">
        <v>50</v>
      </c>
      <c r="R42" s="46" t="s">
        <v>50</v>
      </c>
      <c r="S42" s="51">
        <f>G42-I42</f>
        <v>0</v>
      </c>
      <c r="T42" s="51">
        <f t="shared" si="18"/>
        <v>0</v>
      </c>
      <c r="U42" s="37">
        <v>0</v>
      </c>
      <c r="V42" s="38" t="s">
        <v>50</v>
      </c>
    </row>
    <row r="43" spans="1:22" ht="57" x14ac:dyDescent="0.25">
      <c r="A43" s="10" t="s">
        <v>22</v>
      </c>
      <c r="B43" s="13" t="s">
        <v>75</v>
      </c>
      <c r="C43" s="14" t="s">
        <v>52</v>
      </c>
      <c r="D43" s="51">
        <v>0</v>
      </c>
      <c r="E43" s="51">
        <f>SUM(E44:E50)</f>
        <v>0</v>
      </c>
      <c r="F43" s="46" t="s">
        <v>50</v>
      </c>
      <c r="G43" s="51">
        <f t="shared" si="15"/>
        <v>0</v>
      </c>
      <c r="H43" s="51">
        <v>0</v>
      </c>
      <c r="I43" s="51">
        <f>SUM(I44:I50)</f>
        <v>1.01383198</v>
      </c>
      <c r="J43" s="51">
        <f>SUM(J44:J50)</f>
        <v>0</v>
      </c>
      <c r="K43" s="51">
        <f>SUM(K44:K50)</f>
        <v>1.01383198</v>
      </c>
      <c r="L43" s="51">
        <f>SUM(L44:L50)</f>
        <v>0</v>
      </c>
      <c r="M43" s="46" t="s">
        <v>50</v>
      </c>
      <c r="N43" s="51">
        <f>SUM(N44:N50)</f>
        <v>0</v>
      </c>
      <c r="O43" s="46" t="s">
        <v>50</v>
      </c>
      <c r="P43" s="51">
        <f>SUM(P44:P50)</f>
        <v>0</v>
      </c>
      <c r="Q43" s="46" t="s">
        <v>50</v>
      </c>
      <c r="R43" s="46" t="s">
        <v>50</v>
      </c>
      <c r="S43" s="51">
        <f>SUM(S44:S50)</f>
        <v>0</v>
      </c>
      <c r="T43" s="51">
        <f>SUM(T44:T50)</f>
        <v>0</v>
      </c>
      <c r="U43" s="51">
        <v>0</v>
      </c>
      <c r="V43" s="38" t="s">
        <v>50</v>
      </c>
    </row>
    <row r="44" spans="1:22" s="44" customFormat="1" ht="81.75" customHeight="1" x14ac:dyDescent="0.25">
      <c r="A44" s="18" t="s">
        <v>22</v>
      </c>
      <c r="B44" s="33" t="s">
        <v>463</v>
      </c>
      <c r="C44" s="45" t="s">
        <v>464</v>
      </c>
      <c r="D44" s="49">
        <v>0</v>
      </c>
      <c r="E44" s="49">
        <v>0</v>
      </c>
      <c r="F44" s="47" t="s">
        <v>50</v>
      </c>
      <c r="G44" s="49">
        <v>0</v>
      </c>
      <c r="H44" s="49">
        <f t="shared" ref="H44" si="21">K44</f>
        <v>0</v>
      </c>
      <c r="I44" s="49">
        <f>K44</f>
        <v>0</v>
      </c>
      <c r="J44" s="49">
        <v>0</v>
      </c>
      <c r="K44" s="49">
        <v>0</v>
      </c>
      <c r="L44" s="49">
        <v>0</v>
      </c>
      <c r="M44" s="47" t="s">
        <v>50</v>
      </c>
      <c r="N44" s="49">
        <v>0</v>
      </c>
      <c r="O44" s="49" t="s">
        <v>50</v>
      </c>
      <c r="P44" s="49">
        <v>0</v>
      </c>
      <c r="Q44" s="49" t="s">
        <v>50</v>
      </c>
      <c r="R44" s="49" t="s">
        <v>50</v>
      </c>
      <c r="S44" s="49">
        <v>0</v>
      </c>
      <c r="T44" s="49">
        <v>0</v>
      </c>
      <c r="U44" s="49">
        <v>0</v>
      </c>
      <c r="V44" s="48" t="s">
        <v>50</v>
      </c>
    </row>
    <row r="45" spans="1:22" s="44" customFormat="1" ht="81.75" customHeight="1" x14ac:dyDescent="0.25">
      <c r="A45" s="18" t="s">
        <v>22</v>
      </c>
      <c r="B45" s="33" t="s">
        <v>476</v>
      </c>
      <c r="C45" s="45" t="s">
        <v>465</v>
      </c>
      <c r="D45" s="49">
        <v>0</v>
      </c>
      <c r="E45" s="49">
        <v>0</v>
      </c>
      <c r="F45" s="47" t="s">
        <v>50</v>
      </c>
      <c r="G45" s="49">
        <v>0</v>
      </c>
      <c r="H45" s="49">
        <v>0</v>
      </c>
      <c r="I45" s="49">
        <f t="shared" ref="I45:I50" si="22">K45</f>
        <v>0</v>
      </c>
      <c r="J45" s="49">
        <v>0</v>
      </c>
      <c r="K45" s="49">
        <v>0</v>
      </c>
      <c r="L45" s="49">
        <v>0</v>
      </c>
      <c r="M45" s="47" t="s">
        <v>50</v>
      </c>
      <c r="N45" s="49">
        <v>0</v>
      </c>
      <c r="O45" s="49" t="s">
        <v>50</v>
      </c>
      <c r="P45" s="49">
        <v>0</v>
      </c>
      <c r="Q45" s="49" t="s">
        <v>50</v>
      </c>
      <c r="R45" s="49" t="s">
        <v>50</v>
      </c>
      <c r="S45" s="49">
        <v>0</v>
      </c>
      <c r="T45" s="49">
        <v>0</v>
      </c>
      <c r="U45" s="49">
        <v>0</v>
      </c>
      <c r="V45" s="48" t="s">
        <v>50</v>
      </c>
    </row>
    <row r="46" spans="1:22" s="44" customFormat="1" ht="81.75" customHeight="1" x14ac:dyDescent="0.25">
      <c r="A46" s="18" t="s">
        <v>22</v>
      </c>
      <c r="B46" s="33" t="s">
        <v>466</v>
      </c>
      <c r="C46" s="45" t="s">
        <v>467</v>
      </c>
      <c r="D46" s="49">
        <v>0</v>
      </c>
      <c r="E46" s="49">
        <v>0</v>
      </c>
      <c r="F46" s="47" t="s">
        <v>50</v>
      </c>
      <c r="G46" s="49">
        <v>0</v>
      </c>
      <c r="H46" s="49">
        <f>J46</f>
        <v>0</v>
      </c>
      <c r="I46" s="49">
        <f t="shared" si="22"/>
        <v>0.95793236000000004</v>
      </c>
      <c r="J46" s="49">
        <v>0</v>
      </c>
      <c r="K46" s="49">
        <f>957.93236/1000</f>
        <v>0.95793236000000004</v>
      </c>
      <c r="L46" s="49">
        <v>0</v>
      </c>
      <c r="M46" s="47" t="s">
        <v>50</v>
      </c>
      <c r="N46" s="49">
        <v>0</v>
      </c>
      <c r="O46" s="49" t="s">
        <v>50</v>
      </c>
      <c r="P46" s="49">
        <v>0</v>
      </c>
      <c r="Q46" s="49" t="s">
        <v>50</v>
      </c>
      <c r="R46" s="49" t="s">
        <v>50</v>
      </c>
      <c r="S46" s="49">
        <v>0</v>
      </c>
      <c r="T46" s="49">
        <v>0</v>
      </c>
      <c r="U46" s="49">
        <v>0</v>
      </c>
      <c r="V46" s="48" t="s">
        <v>50</v>
      </c>
    </row>
    <row r="47" spans="1:22" s="44" customFormat="1" ht="81.75" customHeight="1" x14ac:dyDescent="0.25">
      <c r="A47" s="18" t="s">
        <v>22</v>
      </c>
      <c r="B47" s="33" t="s">
        <v>468</v>
      </c>
      <c r="C47" s="45" t="s">
        <v>469</v>
      </c>
      <c r="D47" s="49">
        <v>0</v>
      </c>
      <c r="E47" s="49">
        <v>0</v>
      </c>
      <c r="F47" s="47" t="s">
        <v>50</v>
      </c>
      <c r="G47" s="49">
        <v>0</v>
      </c>
      <c r="H47" s="49">
        <f t="shared" ref="H47:H50" si="23">J47</f>
        <v>0</v>
      </c>
      <c r="I47" s="49">
        <f t="shared" si="22"/>
        <v>5.5899619999999997E-2</v>
      </c>
      <c r="J47" s="49">
        <v>0</v>
      </c>
      <c r="K47" s="49">
        <f>55.89962/1000</f>
        <v>5.5899619999999997E-2</v>
      </c>
      <c r="L47" s="49">
        <v>0</v>
      </c>
      <c r="M47" s="47" t="s">
        <v>50</v>
      </c>
      <c r="N47" s="49">
        <v>0</v>
      </c>
      <c r="O47" s="47" t="s">
        <v>50</v>
      </c>
      <c r="P47" s="49">
        <v>0</v>
      </c>
      <c r="Q47" s="47" t="s">
        <v>50</v>
      </c>
      <c r="R47" s="47" t="s">
        <v>50</v>
      </c>
      <c r="S47" s="49">
        <v>0</v>
      </c>
      <c r="T47" s="49">
        <v>0</v>
      </c>
      <c r="U47" s="50">
        <v>0</v>
      </c>
      <c r="V47" s="48" t="s">
        <v>50</v>
      </c>
    </row>
    <row r="48" spans="1:22" s="44" customFormat="1" ht="81.75" customHeight="1" x14ac:dyDescent="0.25">
      <c r="A48" s="18" t="s">
        <v>22</v>
      </c>
      <c r="B48" s="33" t="s">
        <v>470</v>
      </c>
      <c r="C48" s="45" t="s">
        <v>471</v>
      </c>
      <c r="D48" s="49">
        <v>0</v>
      </c>
      <c r="E48" s="49">
        <v>0</v>
      </c>
      <c r="F48" s="47" t="s">
        <v>50</v>
      </c>
      <c r="G48" s="49">
        <v>0</v>
      </c>
      <c r="H48" s="49">
        <f t="shared" si="23"/>
        <v>0</v>
      </c>
      <c r="I48" s="49">
        <f t="shared" si="22"/>
        <v>0</v>
      </c>
      <c r="J48" s="49">
        <v>0</v>
      </c>
      <c r="K48" s="49">
        <v>0</v>
      </c>
      <c r="L48" s="49">
        <v>0</v>
      </c>
      <c r="M48" s="47" t="s">
        <v>50</v>
      </c>
      <c r="N48" s="49">
        <v>0</v>
      </c>
      <c r="O48" s="47" t="s">
        <v>50</v>
      </c>
      <c r="P48" s="49">
        <v>0</v>
      </c>
      <c r="Q48" s="47" t="s">
        <v>50</v>
      </c>
      <c r="R48" s="47" t="s">
        <v>50</v>
      </c>
      <c r="S48" s="49">
        <v>0</v>
      </c>
      <c r="T48" s="49">
        <v>0</v>
      </c>
      <c r="U48" s="50">
        <v>0</v>
      </c>
      <c r="V48" s="48" t="s">
        <v>50</v>
      </c>
    </row>
    <row r="49" spans="1:22" ht="81.75" customHeight="1" x14ac:dyDescent="0.25">
      <c r="A49" s="18" t="s">
        <v>22</v>
      </c>
      <c r="B49" s="33" t="s">
        <v>472</v>
      </c>
      <c r="C49" s="45" t="s">
        <v>473</v>
      </c>
      <c r="D49" s="49">
        <v>0</v>
      </c>
      <c r="E49" s="49">
        <v>0</v>
      </c>
      <c r="F49" s="47" t="s">
        <v>50</v>
      </c>
      <c r="G49" s="49">
        <f t="shared" si="15"/>
        <v>0</v>
      </c>
      <c r="H49" s="49">
        <f t="shared" si="23"/>
        <v>0</v>
      </c>
      <c r="I49" s="49">
        <f t="shared" si="22"/>
        <v>0</v>
      </c>
      <c r="J49" s="49">
        <v>0</v>
      </c>
      <c r="K49" s="49">
        <v>0</v>
      </c>
      <c r="L49" s="49">
        <v>0</v>
      </c>
      <c r="M49" s="47" t="s">
        <v>50</v>
      </c>
      <c r="N49" s="49">
        <v>0</v>
      </c>
      <c r="O49" s="47" t="s">
        <v>50</v>
      </c>
      <c r="P49" s="49">
        <v>0</v>
      </c>
      <c r="Q49" s="47" t="s">
        <v>50</v>
      </c>
      <c r="R49" s="47" t="s">
        <v>50</v>
      </c>
      <c r="S49" s="49">
        <f t="shared" ref="S49:S112" si="24">G49-I49</f>
        <v>0</v>
      </c>
      <c r="T49" s="49">
        <f t="shared" si="18"/>
        <v>0</v>
      </c>
      <c r="U49" s="50">
        <v>0</v>
      </c>
      <c r="V49" s="48" t="s">
        <v>50</v>
      </c>
    </row>
    <row r="50" spans="1:22" ht="81.75" customHeight="1" x14ac:dyDescent="0.25">
      <c r="A50" s="18" t="s">
        <v>22</v>
      </c>
      <c r="B50" s="33" t="s">
        <v>474</v>
      </c>
      <c r="C50" s="45" t="s">
        <v>475</v>
      </c>
      <c r="D50" s="49">
        <v>0</v>
      </c>
      <c r="E50" s="49">
        <v>0</v>
      </c>
      <c r="F50" s="47" t="s">
        <v>50</v>
      </c>
      <c r="G50" s="49">
        <f t="shared" si="15"/>
        <v>0</v>
      </c>
      <c r="H50" s="49">
        <f t="shared" si="23"/>
        <v>0</v>
      </c>
      <c r="I50" s="49">
        <f t="shared" si="22"/>
        <v>0</v>
      </c>
      <c r="J50" s="49">
        <v>0</v>
      </c>
      <c r="K50" s="49">
        <v>0</v>
      </c>
      <c r="L50" s="49">
        <v>0</v>
      </c>
      <c r="M50" s="47" t="s">
        <v>50</v>
      </c>
      <c r="N50" s="49">
        <v>0</v>
      </c>
      <c r="O50" s="47" t="s">
        <v>50</v>
      </c>
      <c r="P50" s="49">
        <v>0</v>
      </c>
      <c r="Q50" s="47" t="s">
        <v>50</v>
      </c>
      <c r="R50" s="47" t="s">
        <v>50</v>
      </c>
      <c r="S50" s="49">
        <f t="shared" si="24"/>
        <v>0</v>
      </c>
      <c r="T50" s="49">
        <f t="shared" si="18"/>
        <v>0</v>
      </c>
      <c r="U50" s="50">
        <v>0</v>
      </c>
      <c r="V50" s="48" t="s">
        <v>50</v>
      </c>
    </row>
    <row r="51" spans="1:22" ht="42.75" x14ac:dyDescent="0.25">
      <c r="A51" s="10" t="s">
        <v>23</v>
      </c>
      <c r="B51" s="13" t="s">
        <v>76</v>
      </c>
      <c r="C51" s="14" t="s">
        <v>52</v>
      </c>
      <c r="D51" s="51">
        <v>0</v>
      </c>
      <c r="E51" s="51">
        <v>0</v>
      </c>
      <c r="F51" s="46" t="s">
        <v>50</v>
      </c>
      <c r="G51" s="51">
        <f t="shared" si="15"/>
        <v>0</v>
      </c>
      <c r="H51" s="51">
        <f t="shared" si="16"/>
        <v>0</v>
      </c>
      <c r="I51" s="51">
        <f t="shared" si="17"/>
        <v>0</v>
      </c>
      <c r="J51" s="51">
        <v>0</v>
      </c>
      <c r="K51" s="51">
        <v>0</v>
      </c>
      <c r="L51" s="51">
        <v>0</v>
      </c>
      <c r="M51" s="46" t="s">
        <v>50</v>
      </c>
      <c r="N51" s="51">
        <v>0</v>
      </c>
      <c r="O51" s="46" t="s">
        <v>50</v>
      </c>
      <c r="P51" s="51">
        <v>0</v>
      </c>
      <c r="Q51" s="46" t="s">
        <v>50</v>
      </c>
      <c r="R51" s="46" t="s">
        <v>50</v>
      </c>
      <c r="S51" s="51">
        <f t="shared" si="24"/>
        <v>0</v>
      </c>
      <c r="T51" s="51">
        <f t="shared" si="18"/>
        <v>0</v>
      </c>
      <c r="U51" s="37">
        <v>0</v>
      </c>
      <c r="V51" s="38" t="s">
        <v>50</v>
      </c>
    </row>
    <row r="52" spans="1:22" ht="71.25" x14ac:dyDescent="0.25">
      <c r="A52" s="10" t="s">
        <v>42</v>
      </c>
      <c r="B52" s="13" t="s">
        <v>77</v>
      </c>
      <c r="C52" s="14" t="s">
        <v>52</v>
      </c>
      <c r="D52" s="51">
        <v>0</v>
      </c>
      <c r="E52" s="51">
        <v>0</v>
      </c>
      <c r="F52" s="46" t="s">
        <v>50</v>
      </c>
      <c r="G52" s="51">
        <f t="shared" si="15"/>
        <v>0</v>
      </c>
      <c r="H52" s="51">
        <f t="shared" si="16"/>
        <v>0</v>
      </c>
      <c r="I52" s="51">
        <f t="shared" si="17"/>
        <v>0</v>
      </c>
      <c r="J52" s="51">
        <v>0</v>
      </c>
      <c r="K52" s="51">
        <v>0</v>
      </c>
      <c r="L52" s="51">
        <v>0</v>
      </c>
      <c r="M52" s="46" t="s">
        <v>50</v>
      </c>
      <c r="N52" s="51">
        <v>0</v>
      </c>
      <c r="O52" s="46" t="s">
        <v>50</v>
      </c>
      <c r="P52" s="51">
        <v>0</v>
      </c>
      <c r="Q52" s="46" t="s">
        <v>50</v>
      </c>
      <c r="R52" s="46" t="s">
        <v>50</v>
      </c>
      <c r="S52" s="51">
        <f t="shared" si="24"/>
        <v>0</v>
      </c>
      <c r="T52" s="51">
        <f t="shared" si="18"/>
        <v>0</v>
      </c>
      <c r="U52" s="37">
        <v>0</v>
      </c>
      <c r="V52" s="38" t="s">
        <v>50</v>
      </c>
    </row>
    <row r="53" spans="1:22" ht="42.75" x14ac:dyDescent="0.25">
      <c r="A53" s="10" t="s">
        <v>43</v>
      </c>
      <c r="B53" s="13" t="s">
        <v>78</v>
      </c>
      <c r="C53" s="14" t="s">
        <v>52</v>
      </c>
      <c r="D53" s="51">
        <v>0</v>
      </c>
      <c r="E53" s="51">
        <v>0</v>
      </c>
      <c r="F53" s="46" t="s">
        <v>50</v>
      </c>
      <c r="G53" s="51">
        <f t="shared" si="15"/>
        <v>0</v>
      </c>
      <c r="H53" s="51">
        <f t="shared" si="16"/>
        <v>0</v>
      </c>
      <c r="I53" s="51">
        <f t="shared" si="17"/>
        <v>0</v>
      </c>
      <c r="J53" s="51">
        <v>0</v>
      </c>
      <c r="K53" s="51">
        <v>0</v>
      </c>
      <c r="L53" s="51">
        <v>0</v>
      </c>
      <c r="M53" s="46" t="s">
        <v>50</v>
      </c>
      <c r="N53" s="51">
        <v>0</v>
      </c>
      <c r="O53" s="46" t="s">
        <v>50</v>
      </c>
      <c r="P53" s="51">
        <v>0</v>
      </c>
      <c r="Q53" s="46" t="s">
        <v>50</v>
      </c>
      <c r="R53" s="46" t="s">
        <v>50</v>
      </c>
      <c r="S53" s="51">
        <f t="shared" si="24"/>
        <v>0</v>
      </c>
      <c r="T53" s="51">
        <f t="shared" si="18"/>
        <v>0</v>
      </c>
      <c r="U53" s="37">
        <v>0</v>
      </c>
      <c r="V53" s="38" t="s">
        <v>50</v>
      </c>
    </row>
    <row r="54" spans="1:22" ht="57" x14ac:dyDescent="0.25">
      <c r="A54" s="10" t="s">
        <v>24</v>
      </c>
      <c r="B54" s="13" t="s">
        <v>79</v>
      </c>
      <c r="C54" s="14" t="s">
        <v>52</v>
      </c>
      <c r="D54" s="51">
        <v>0</v>
      </c>
      <c r="E54" s="51">
        <v>0</v>
      </c>
      <c r="F54" s="46" t="s">
        <v>50</v>
      </c>
      <c r="G54" s="51">
        <f t="shared" si="15"/>
        <v>0</v>
      </c>
      <c r="H54" s="51">
        <f t="shared" si="16"/>
        <v>0</v>
      </c>
      <c r="I54" s="51">
        <f t="shared" si="17"/>
        <v>0</v>
      </c>
      <c r="J54" s="51">
        <v>0</v>
      </c>
      <c r="K54" s="51">
        <v>0</v>
      </c>
      <c r="L54" s="51">
        <v>0</v>
      </c>
      <c r="M54" s="46" t="s">
        <v>50</v>
      </c>
      <c r="N54" s="51">
        <v>0</v>
      </c>
      <c r="O54" s="46" t="s">
        <v>50</v>
      </c>
      <c r="P54" s="51">
        <v>0</v>
      </c>
      <c r="Q54" s="46" t="s">
        <v>50</v>
      </c>
      <c r="R54" s="46" t="s">
        <v>50</v>
      </c>
      <c r="S54" s="51">
        <f t="shared" si="24"/>
        <v>0</v>
      </c>
      <c r="T54" s="51">
        <f t="shared" si="18"/>
        <v>0</v>
      </c>
      <c r="U54" s="37">
        <v>0</v>
      </c>
      <c r="V54" s="38" t="s">
        <v>50</v>
      </c>
    </row>
    <row r="55" spans="1:22" ht="42.75" x14ac:dyDescent="0.25">
      <c r="A55" s="10" t="s">
        <v>80</v>
      </c>
      <c r="B55" s="13" t="s">
        <v>81</v>
      </c>
      <c r="C55" s="14" t="s">
        <v>52</v>
      </c>
      <c r="D55" s="51">
        <v>0</v>
      </c>
      <c r="E55" s="51">
        <v>0</v>
      </c>
      <c r="F55" s="46" t="s">
        <v>50</v>
      </c>
      <c r="G55" s="51">
        <f t="shared" si="15"/>
        <v>0</v>
      </c>
      <c r="H55" s="51">
        <f t="shared" si="16"/>
        <v>0</v>
      </c>
      <c r="I55" s="51">
        <f t="shared" si="17"/>
        <v>0</v>
      </c>
      <c r="J55" s="51">
        <v>0</v>
      </c>
      <c r="K55" s="51">
        <v>0</v>
      </c>
      <c r="L55" s="51">
        <v>0</v>
      </c>
      <c r="M55" s="46" t="s">
        <v>50</v>
      </c>
      <c r="N55" s="51">
        <v>0</v>
      </c>
      <c r="O55" s="46" t="s">
        <v>50</v>
      </c>
      <c r="P55" s="51">
        <v>0</v>
      </c>
      <c r="Q55" s="46" t="s">
        <v>50</v>
      </c>
      <c r="R55" s="46" t="s">
        <v>50</v>
      </c>
      <c r="S55" s="51">
        <f t="shared" si="24"/>
        <v>0</v>
      </c>
      <c r="T55" s="51">
        <f t="shared" si="18"/>
        <v>0</v>
      </c>
      <c r="U55" s="37">
        <v>0</v>
      </c>
      <c r="V55" s="38" t="s">
        <v>50</v>
      </c>
    </row>
    <row r="56" spans="1:22" ht="128.25" x14ac:dyDescent="0.25">
      <c r="A56" s="10" t="s">
        <v>80</v>
      </c>
      <c r="B56" s="13" t="s">
        <v>82</v>
      </c>
      <c r="C56" s="14" t="s">
        <v>52</v>
      </c>
      <c r="D56" s="51">
        <v>0</v>
      </c>
      <c r="E56" s="51">
        <v>0</v>
      </c>
      <c r="F56" s="46" t="s">
        <v>50</v>
      </c>
      <c r="G56" s="51">
        <f t="shared" si="15"/>
        <v>0</v>
      </c>
      <c r="H56" s="51">
        <f t="shared" si="16"/>
        <v>0</v>
      </c>
      <c r="I56" s="51">
        <f t="shared" si="17"/>
        <v>0</v>
      </c>
      <c r="J56" s="51">
        <v>0</v>
      </c>
      <c r="K56" s="51">
        <v>0</v>
      </c>
      <c r="L56" s="51">
        <v>0</v>
      </c>
      <c r="M56" s="46" t="s">
        <v>50</v>
      </c>
      <c r="N56" s="51">
        <v>0</v>
      </c>
      <c r="O56" s="46" t="s">
        <v>50</v>
      </c>
      <c r="P56" s="51">
        <v>0</v>
      </c>
      <c r="Q56" s="46" t="s">
        <v>50</v>
      </c>
      <c r="R56" s="46" t="s">
        <v>50</v>
      </c>
      <c r="S56" s="51">
        <f t="shared" si="24"/>
        <v>0</v>
      </c>
      <c r="T56" s="51">
        <f t="shared" si="18"/>
        <v>0</v>
      </c>
      <c r="U56" s="37">
        <v>0</v>
      </c>
      <c r="V56" s="38" t="s">
        <v>50</v>
      </c>
    </row>
    <row r="57" spans="1:22" ht="114" x14ac:dyDescent="0.25">
      <c r="A57" s="10" t="s">
        <v>80</v>
      </c>
      <c r="B57" s="13" t="s">
        <v>83</v>
      </c>
      <c r="C57" s="14" t="s">
        <v>52</v>
      </c>
      <c r="D57" s="51">
        <v>0</v>
      </c>
      <c r="E57" s="51">
        <v>0</v>
      </c>
      <c r="F57" s="46" t="s">
        <v>50</v>
      </c>
      <c r="G57" s="51">
        <f t="shared" si="15"/>
        <v>0</v>
      </c>
      <c r="H57" s="51">
        <f t="shared" si="16"/>
        <v>0</v>
      </c>
      <c r="I57" s="51">
        <f t="shared" si="17"/>
        <v>0</v>
      </c>
      <c r="J57" s="51">
        <v>0</v>
      </c>
      <c r="K57" s="51">
        <v>0</v>
      </c>
      <c r="L57" s="51">
        <v>0</v>
      </c>
      <c r="M57" s="46" t="s">
        <v>50</v>
      </c>
      <c r="N57" s="51">
        <v>0</v>
      </c>
      <c r="O57" s="46" t="s">
        <v>50</v>
      </c>
      <c r="P57" s="51">
        <v>0</v>
      </c>
      <c r="Q57" s="46" t="s">
        <v>50</v>
      </c>
      <c r="R57" s="46" t="s">
        <v>50</v>
      </c>
      <c r="S57" s="51">
        <f t="shared" si="24"/>
        <v>0</v>
      </c>
      <c r="T57" s="51">
        <f t="shared" si="18"/>
        <v>0</v>
      </c>
      <c r="U57" s="37">
        <v>0</v>
      </c>
      <c r="V57" s="38" t="s">
        <v>50</v>
      </c>
    </row>
    <row r="58" spans="1:22" ht="114" x14ac:dyDescent="0.25">
      <c r="A58" s="10" t="s">
        <v>80</v>
      </c>
      <c r="B58" s="13" t="s">
        <v>84</v>
      </c>
      <c r="C58" s="14" t="s">
        <v>52</v>
      </c>
      <c r="D58" s="51">
        <v>0</v>
      </c>
      <c r="E58" s="51">
        <v>0</v>
      </c>
      <c r="F58" s="46" t="s">
        <v>50</v>
      </c>
      <c r="G58" s="51">
        <f t="shared" si="15"/>
        <v>0</v>
      </c>
      <c r="H58" s="51">
        <f t="shared" si="16"/>
        <v>0</v>
      </c>
      <c r="I58" s="51">
        <f t="shared" si="17"/>
        <v>0</v>
      </c>
      <c r="J58" s="51">
        <v>0</v>
      </c>
      <c r="K58" s="51">
        <v>0</v>
      </c>
      <c r="L58" s="51">
        <v>0</v>
      </c>
      <c r="M58" s="46" t="s">
        <v>50</v>
      </c>
      <c r="N58" s="51">
        <v>0</v>
      </c>
      <c r="O58" s="46" t="s">
        <v>50</v>
      </c>
      <c r="P58" s="51">
        <v>0</v>
      </c>
      <c r="Q58" s="46" t="s">
        <v>50</v>
      </c>
      <c r="R58" s="46" t="s">
        <v>50</v>
      </c>
      <c r="S58" s="51">
        <f t="shared" si="24"/>
        <v>0</v>
      </c>
      <c r="T58" s="51">
        <f t="shared" si="18"/>
        <v>0</v>
      </c>
      <c r="U58" s="37">
        <v>0</v>
      </c>
      <c r="V58" s="38" t="s">
        <v>50</v>
      </c>
    </row>
    <row r="59" spans="1:22" ht="42.75" x14ac:dyDescent="0.25">
      <c r="A59" s="10" t="s">
        <v>85</v>
      </c>
      <c r="B59" s="13" t="s">
        <v>81</v>
      </c>
      <c r="C59" s="14" t="s">
        <v>52</v>
      </c>
      <c r="D59" s="51">
        <v>0</v>
      </c>
      <c r="E59" s="51">
        <v>0</v>
      </c>
      <c r="F59" s="46" t="s">
        <v>50</v>
      </c>
      <c r="G59" s="51">
        <f t="shared" si="15"/>
        <v>0</v>
      </c>
      <c r="H59" s="51">
        <f t="shared" si="16"/>
        <v>0</v>
      </c>
      <c r="I59" s="51">
        <f t="shared" si="17"/>
        <v>0</v>
      </c>
      <c r="J59" s="51">
        <v>0</v>
      </c>
      <c r="K59" s="51">
        <v>0</v>
      </c>
      <c r="L59" s="51">
        <v>0</v>
      </c>
      <c r="M59" s="46" t="s">
        <v>50</v>
      </c>
      <c r="N59" s="51">
        <v>0</v>
      </c>
      <c r="O59" s="46" t="s">
        <v>50</v>
      </c>
      <c r="P59" s="51">
        <v>0</v>
      </c>
      <c r="Q59" s="46" t="s">
        <v>50</v>
      </c>
      <c r="R59" s="46" t="s">
        <v>50</v>
      </c>
      <c r="S59" s="51">
        <f t="shared" si="24"/>
        <v>0</v>
      </c>
      <c r="T59" s="51">
        <f t="shared" si="18"/>
        <v>0</v>
      </c>
      <c r="U59" s="37">
        <v>0</v>
      </c>
      <c r="V59" s="38" t="s">
        <v>50</v>
      </c>
    </row>
    <row r="60" spans="1:22" ht="128.25" x14ac:dyDescent="0.25">
      <c r="A60" s="10" t="s">
        <v>85</v>
      </c>
      <c r="B60" s="13" t="s">
        <v>82</v>
      </c>
      <c r="C60" s="14" t="s">
        <v>52</v>
      </c>
      <c r="D60" s="51">
        <v>0</v>
      </c>
      <c r="E60" s="51">
        <v>0</v>
      </c>
      <c r="F60" s="46" t="s">
        <v>50</v>
      </c>
      <c r="G60" s="51">
        <f t="shared" si="15"/>
        <v>0</v>
      </c>
      <c r="H60" s="51">
        <f t="shared" si="16"/>
        <v>0</v>
      </c>
      <c r="I60" s="51">
        <f t="shared" si="17"/>
        <v>0</v>
      </c>
      <c r="J60" s="51">
        <v>0</v>
      </c>
      <c r="K60" s="51">
        <v>0</v>
      </c>
      <c r="L60" s="51">
        <v>0</v>
      </c>
      <c r="M60" s="46" t="s">
        <v>50</v>
      </c>
      <c r="N60" s="51">
        <v>0</v>
      </c>
      <c r="O60" s="46" t="s">
        <v>50</v>
      </c>
      <c r="P60" s="51">
        <v>0</v>
      </c>
      <c r="Q60" s="46" t="s">
        <v>50</v>
      </c>
      <c r="R60" s="46" t="s">
        <v>50</v>
      </c>
      <c r="S60" s="51">
        <f t="shared" si="24"/>
        <v>0</v>
      </c>
      <c r="T60" s="51">
        <f t="shared" si="18"/>
        <v>0</v>
      </c>
      <c r="U60" s="37">
        <v>0</v>
      </c>
      <c r="V60" s="38" t="s">
        <v>50</v>
      </c>
    </row>
    <row r="61" spans="1:22" ht="114" x14ac:dyDescent="0.25">
      <c r="A61" s="10" t="s">
        <v>85</v>
      </c>
      <c r="B61" s="13" t="s">
        <v>83</v>
      </c>
      <c r="C61" s="14" t="s">
        <v>52</v>
      </c>
      <c r="D61" s="51">
        <v>0</v>
      </c>
      <c r="E61" s="51">
        <v>0</v>
      </c>
      <c r="F61" s="46" t="s">
        <v>50</v>
      </c>
      <c r="G61" s="51">
        <f t="shared" si="15"/>
        <v>0</v>
      </c>
      <c r="H61" s="51">
        <f t="shared" si="16"/>
        <v>0</v>
      </c>
      <c r="I61" s="51">
        <f t="shared" si="17"/>
        <v>0</v>
      </c>
      <c r="J61" s="51">
        <v>0</v>
      </c>
      <c r="K61" s="51">
        <v>0</v>
      </c>
      <c r="L61" s="51">
        <v>0</v>
      </c>
      <c r="M61" s="46" t="s">
        <v>50</v>
      </c>
      <c r="N61" s="51">
        <v>0</v>
      </c>
      <c r="O61" s="46" t="s">
        <v>50</v>
      </c>
      <c r="P61" s="51">
        <v>0</v>
      </c>
      <c r="Q61" s="46" t="s">
        <v>50</v>
      </c>
      <c r="R61" s="46" t="s">
        <v>50</v>
      </c>
      <c r="S61" s="51">
        <f t="shared" si="24"/>
        <v>0</v>
      </c>
      <c r="T61" s="51">
        <f t="shared" si="18"/>
        <v>0</v>
      </c>
      <c r="U61" s="37">
        <v>0</v>
      </c>
      <c r="V61" s="38" t="s">
        <v>50</v>
      </c>
    </row>
    <row r="62" spans="1:22" ht="114" x14ac:dyDescent="0.25">
      <c r="A62" s="10" t="s">
        <v>85</v>
      </c>
      <c r="B62" s="13" t="s">
        <v>86</v>
      </c>
      <c r="C62" s="14" t="s">
        <v>52</v>
      </c>
      <c r="D62" s="51">
        <v>0</v>
      </c>
      <c r="E62" s="51">
        <v>0</v>
      </c>
      <c r="F62" s="46" t="s">
        <v>50</v>
      </c>
      <c r="G62" s="51">
        <f t="shared" si="15"/>
        <v>0</v>
      </c>
      <c r="H62" s="51">
        <f t="shared" si="16"/>
        <v>0</v>
      </c>
      <c r="I62" s="51">
        <f t="shared" si="17"/>
        <v>0</v>
      </c>
      <c r="J62" s="51">
        <v>0</v>
      </c>
      <c r="K62" s="51">
        <v>0</v>
      </c>
      <c r="L62" s="51">
        <v>0</v>
      </c>
      <c r="M62" s="46" t="s">
        <v>50</v>
      </c>
      <c r="N62" s="51">
        <v>0</v>
      </c>
      <c r="O62" s="46" t="s">
        <v>50</v>
      </c>
      <c r="P62" s="51">
        <v>0</v>
      </c>
      <c r="Q62" s="46" t="s">
        <v>50</v>
      </c>
      <c r="R62" s="46" t="s">
        <v>50</v>
      </c>
      <c r="S62" s="51">
        <f t="shared" si="24"/>
        <v>0</v>
      </c>
      <c r="T62" s="51">
        <f t="shared" si="18"/>
        <v>0</v>
      </c>
      <c r="U62" s="37">
        <v>0</v>
      </c>
      <c r="V62" s="38" t="s">
        <v>50</v>
      </c>
    </row>
    <row r="63" spans="1:22" ht="99.75" x14ac:dyDescent="0.25">
      <c r="A63" s="10" t="s">
        <v>87</v>
      </c>
      <c r="B63" s="13" t="s">
        <v>88</v>
      </c>
      <c r="C63" s="14" t="s">
        <v>52</v>
      </c>
      <c r="D63" s="51">
        <v>0.80914898757497855</v>
      </c>
      <c r="E63" s="51">
        <f>E64+E80</f>
        <v>0</v>
      </c>
      <c r="F63" s="46" t="s">
        <v>50</v>
      </c>
      <c r="G63" s="51">
        <f t="shared" si="15"/>
        <v>5.7282715183200006</v>
      </c>
      <c r="H63" s="51">
        <f t="shared" si="16"/>
        <v>5.7282715183200006</v>
      </c>
      <c r="I63" s="51">
        <f t="shared" si="17"/>
        <v>0.64863795000000002</v>
      </c>
      <c r="J63" s="51">
        <v>0.12580039800000001</v>
      </c>
      <c r="K63" s="51">
        <f>K64+K80</f>
        <v>0.64863795000000002</v>
      </c>
      <c r="L63" s="51">
        <v>0</v>
      </c>
      <c r="M63" s="46" t="s">
        <v>50</v>
      </c>
      <c r="N63" s="51">
        <v>0</v>
      </c>
      <c r="O63" s="46" t="s">
        <v>50</v>
      </c>
      <c r="P63" s="51">
        <f>P64+P80</f>
        <v>5.6024711203200006</v>
      </c>
      <c r="Q63" s="46" t="s">
        <v>50</v>
      </c>
      <c r="R63" s="46" t="s">
        <v>50</v>
      </c>
      <c r="S63" s="51">
        <f t="shared" si="24"/>
        <v>5.0796335683200002</v>
      </c>
      <c r="T63" s="51">
        <f t="shared" si="18"/>
        <v>0.52283755200000004</v>
      </c>
      <c r="U63" s="37">
        <f t="shared" si="19"/>
        <v>415.60882184172419</v>
      </c>
      <c r="V63" s="38" t="s">
        <v>50</v>
      </c>
    </row>
    <row r="64" spans="1:22" ht="85.5" x14ac:dyDescent="0.25">
      <c r="A64" s="10" t="s">
        <v>89</v>
      </c>
      <c r="B64" s="13" t="s">
        <v>90</v>
      </c>
      <c r="C64" s="14" t="s">
        <v>52</v>
      </c>
      <c r="D64" s="51">
        <v>0.38333333333333336</v>
      </c>
      <c r="E64" s="51">
        <f>SUM(E65:E79)</f>
        <v>0</v>
      </c>
      <c r="F64" s="46" t="s">
        <v>50</v>
      </c>
      <c r="G64" s="51">
        <f t="shared" si="15"/>
        <v>2.4154257283200002</v>
      </c>
      <c r="H64" s="51">
        <f t="shared" si="16"/>
        <v>2.4154257283200002</v>
      </c>
      <c r="I64" s="51">
        <f t="shared" si="17"/>
        <v>0.36467053999999999</v>
      </c>
      <c r="J64" s="51">
        <v>0.12580039800000001</v>
      </c>
      <c r="K64" s="40">
        <f>SUM(K65:K79)</f>
        <v>0.36467053999999999</v>
      </c>
      <c r="L64" s="51">
        <v>0</v>
      </c>
      <c r="M64" s="46" t="s">
        <v>50</v>
      </c>
      <c r="N64" s="51">
        <v>0</v>
      </c>
      <c r="O64" s="46" t="s">
        <v>50</v>
      </c>
      <c r="P64" s="51">
        <v>2.2896253303200003</v>
      </c>
      <c r="Q64" s="46" t="s">
        <v>50</v>
      </c>
      <c r="R64" s="46" t="s">
        <v>50</v>
      </c>
      <c r="S64" s="51">
        <f t="shared" si="24"/>
        <v>2.0507551883200001</v>
      </c>
      <c r="T64" s="51">
        <f t="shared" si="18"/>
        <v>0.23887014199999998</v>
      </c>
      <c r="U64" s="37">
        <f t="shared" si="19"/>
        <v>189.88027525954243</v>
      </c>
      <c r="V64" s="38" t="s">
        <v>50</v>
      </c>
    </row>
    <row r="65" spans="1:22" ht="45" x14ac:dyDescent="0.25">
      <c r="A65" s="18" t="s">
        <v>89</v>
      </c>
      <c r="B65" s="19" t="s">
        <v>91</v>
      </c>
      <c r="C65" s="20" t="s">
        <v>92</v>
      </c>
      <c r="D65" s="49">
        <v>0.38333333333333336</v>
      </c>
      <c r="E65" s="49">
        <v>0</v>
      </c>
      <c r="F65" s="47" t="s">
        <v>50</v>
      </c>
      <c r="G65" s="49">
        <f t="shared" si="15"/>
        <v>2.4154257283200002</v>
      </c>
      <c r="H65" s="49">
        <f t="shared" si="16"/>
        <v>2.4154257283200002</v>
      </c>
      <c r="I65" s="49">
        <f t="shared" si="17"/>
        <v>0</v>
      </c>
      <c r="J65" s="49">
        <v>0.12580039800000001</v>
      </c>
      <c r="K65" s="49">
        <v>0</v>
      </c>
      <c r="L65" s="49">
        <v>0</v>
      </c>
      <c r="M65" s="47" t="s">
        <v>50</v>
      </c>
      <c r="N65" s="49">
        <v>0</v>
      </c>
      <c r="O65" s="47" t="s">
        <v>50</v>
      </c>
      <c r="P65" s="49">
        <v>2.2896253303200003</v>
      </c>
      <c r="Q65" s="47" t="s">
        <v>50</v>
      </c>
      <c r="R65" s="47" t="s">
        <v>50</v>
      </c>
      <c r="S65" s="49">
        <f t="shared" si="24"/>
        <v>2.4154257283200002</v>
      </c>
      <c r="T65" s="49">
        <f t="shared" si="18"/>
        <v>-0.12580039800000001</v>
      </c>
      <c r="U65" s="50">
        <f t="shared" si="19"/>
        <v>-100</v>
      </c>
      <c r="V65" s="48" t="s">
        <v>50</v>
      </c>
    </row>
    <row r="66" spans="1:22" ht="45" x14ac:dyDescent="0.25">
      <c r="A66" s="52" t="s">
        <v>89</v>
      </c>
      <c r="B66" s="53" t="s">
        <v>336</v>
      </c>
      <c r="C66" s="54" t="s">
        <v>222</v>
      </c>
      <c r="D66" s="49">
        <v>0</v>
      </c>
      <c r="E66" s="49">
        <v>0</v>
      </c>
      <c r="F66" s="47" t="s">
        <v>50</v>
      </c>
      <c r="G66" s="49">
        <f t="shared" si="15"/>
        <v>0</v>
      </c>
      <c r="H66" s="49">
        <f t="shared" si="16"/>
        <v>0</v>
      </c>
      <c r="I66" s="49">
        <f t="shared" si="17"/>
        <v>9.6648110000000009E-2</v>
      </c>
      <c r="J66" s="49">
        <v>0</v>
      </c>
      <c r="K66" s="49">
        <f>96.64811/1000</f>
        <v>9.6648110000000009E-2</v>
      </c>
      <c r="L66" s="49">
        <v>0</v>
      </c>
      <c r="M66" s="47" t="s">
        <v>50</v>
      </c>
      <c r="N66" s="49">
        <v>0</v>
      </c>
      <c r="O66" s="47" t="s">
        <v>50</v>
      </c>
      <c r="P66" s="49">
        <v>0</v>
      </c>
      <c r="Q66" s="47" t="s">
        <v>50</v>
      </c>
      <c r="R66" s="47" t="s">
        <v>50</v>
      </c>
      <c r="S66" s="49">
        <f t="shared" si="24"/>
        <v>-9.6648110000000009E-2</v>
      </c>
      <c r="T66" s="49">
        <f t="shared" si="18"/>
        <v>9.6648110000000009E-2</v>
      </c>
      <c r="U66" s="50">
        <v>100</v>
      </c>
      <c r="V66" s="41" t="s">
        <v>441</v>
      </c>
    </row>
    <row r="67" spans="1:22" ht="45" x14ac:dyDescent="0.25">
      <c r="A67" s="52" t="s">
        <v>89</v>
      </c>
      <c r="B67" s="53" t="s">
        <v>337</v>
      </c>
      <c r="C67" s="54" t="s">
        <v>256</v>
      </c>
      <c r="D67" s="49">
        <v>0</v>
      </c>
      <c r="E67" s="49">
        <v>0</v>
      </c>
      <c r="F67" s="47" t="s">
        <v>50</v>
      </c>
      <c r="G67" s="49">
        <f t="shared" si="15"/>
        <v>0</v>
      </c>
      <c r="H67" s="49">
        <f t="shared" si="16"/>
        <v>0</v>
      </c>
      <c r="I67" s="49">
        <f t="shared" si="17"/>
        <v>0.16561473000000002</v>
      </c>
      <c r="J67" s="49">
        <v>0</v>
      </c>
      <c r="K67" s="49">
        <f>165.61473/1000</f>
        <v>0.16561473000000002</v>
      </c>
      <c r="L67" s="49">
        <v>0</v>
      </c>
      <c r="M67" s="47" t="s">
        <v>50</v>
      </c>
      <c r="N67" s="49">
        <v>0</v>
      </c>
      <c r="O67" s="47" t="s">
        <v>50</v>
      </c>
      <c r="P67" s="49">
        <v>0</v>
      </c>
      <c r="Q67" s="47" t="s">
        <v>50</v>
      </c>
      <c r="R67" s="47" t="s">
        <v>50</v>
      </c>
      <c r="S67" s="49">
        <f t="shared" si="24"/>
        <v>-0.16561473000000002</v>
      </c>
      <c r="T67" s="49">
        <f t="shared" si="18"/>
        <v>0.16561473000000002</v>
      </c>
      <c r="U67" s="50">
        <v>100</v>
      </c>
      <c r="V67" s="41" t="s">
        <v>441</v>
      </c>
    </row>
    <row r="68" spans="1:22" ht="45" x14ac:dyDescent="0.25">
      <c r="A68" s="52" t="s">
        <v>89</v>
      </c>
      <c r="B68" s="53" t="s">
        <v>338</v>
      </c>
      <c r="C68" s="54" t="s">
        <v>254</v>
      </c>
      <c r="D68" s="49">
        <v>0</v>
      </c>
      <c r="E68" s="49">
        <v>0</v>
      </c>
      <c r="F68" s="47" t="s">
        <v>50</v>
      </c>
      <c r="G68" s="49">
        <f t="shared" si="15"/>
        <v>0</v>
      </c>
      <c r="H68" s="49">
        <f t="shared" si="16"/>
        <v>0</v>
      </c>
      <c r="I68" s="49">
        <f t="shared" si="17"/>
        <v>9.3945459999999995E-2</v>
      </c>
      <c r="J68" s="49">
        <v>0</v>
      </c>
      <c r="K68" s="49">
        <f>93.94546/1000</f>
        <v>9.3945459999999995E-2</v>
      </c>
      <c r="L68" s="49">
        <v>0</v>
      </c>
      <c r="M68" s="47" t="s">
        <v>50</v>
      </c>
      <c r="N68" s="49">
        <v>0</v>
      </c>
      <c r="O68" s="47" t="s">
        <v>50</v>
      </c>
      <c r="P68" s="49">
        <v>0</v>
      </c>
      <c r="Q68" s="47" t="s">
        <v>50</v>
      </c>
      <c r="R68" s="47" t="s">
        <v>50</v>
      </c>
      <c r="S68" s="49">
        <f t="shared" si="24"/>
        <v>-9.3945459999999995E-2</v>
      </c>
      <c r="T68" s="49">
        <f t="shared" si="18"/>
        <v>9.3945459999999995E-2</v>
      </c>
      <c r="U68" s="50">
        <v>100</v>
      </c>
      <c r="V68" s="41" t="s">
        <v>441</v>
      </c>
    </row>
    <row r="69" spans="1:22" ht="45" x14ac:dyDescent="0.25">
      <c r="A69" s="52" t="s">
        <v>89</v>
      </c>
      <c r="B69" s="53" t="s">
        <v>339</v>
      </c>
      <c r="C69" s="54" t="s">
        <v>228</v>
      </c>
      <c r="D69" s="49">
        <v>0</v>
      </c>
      <c r="E69" s="49">
        <v>0</v>
      </c>
      <c r="F69" s="47" t="s">
        <v>50</v>
      </c>
      <c r="G69" s="49">
        <f t="shared" si="15"/>
        <v>0</v>
      </c>
      <c r="H69" s="49">
        <f t="shared" si="16"/>
        <v>0</v>
      </c>
      <c r="I69" s="49">
        <f t="shared" si="17"/>
        <v>8.4622399999999993E-3</v>
      </c>
      <c r="J69" s="49">
        <v>0</v>
      </c>
      <c r="K69" s="49">
        <f>8.46224/1000</f>
        <v>8.4622399999999993E-3</v>
      </c>
      <c r="L69" s="49">
        <v>0</v>
      </c>
      <c r="M69" s="47" t="s">
        <v>50</v>
      </c>
      <c r="N69" s="49">
        <v>0</v>
      </c>
      <c r="O69" s="47" t="s">
        <v>50</v>
      </c>
      <c r="P69" s="49">
        <v>0</v>
      </c>
      <c r="Q69" s="47" t="s">
        <v>50</v>
      </c>
      <c r="R69" s="47" t="s">
        <v>50</v>
      </c>
      <c r="S69" s="49">
        <f t="shared" si="24"/>
        <v>-8.4622399999999993E-3</v>
      </c>
      <c r="T69" s="49">
        <f t="shared" si="18"/>
        <v>8.4622399999999993E-3</v>
      </c>
      <c r="U69" s="50">
        <v>100</v>
      </c>
      <c r="V69" s="41" t="s">
        <v>441</v>
      </c>
    </row>
    <row r="70" spans="1:22" ht="45" x14ac:dyDescent="0.25">
      <c r="A70" s="52" t="s">
        <v>89</v>
      </c>
      <c r="B70" s="53" t="s">
        <v>340</v>
      </c>
      <c r="C70" s="54" t="s">
        <v>230</v>
      </c>
      <c r="D70" s="49">
        <v>0</v>
      </c>
      <c r="E70" s="49">
        <v>0</v>
      </c>
      <c r="F70" s="47" t="s">
        <v>50</v>
      </c>
      <c r="G70" s="49">
        <f t="shared" si="15"/>
        <v>0</v>
      </c>
      <c r="H70" s="49">
        <f t="shared" si="16"/>
        <v>0</v>
      </c>
      <c r="I70" s="49">
        <f t="shared" si="17"/>
        <v>0</v>
      </c>
      <c r="J70" s="49">
        <v>0</v>
      </c>
      <c r="K70" s="49">
        <v>0</v>
      </c>
      <c r="L70" s="49">
        <v>0</v>
      </c>
      <c r="M70" s="47" t="s">
        <v>50</v>
      </c>
      <c r="N70" s="49">
        <v>0</v>
      </c>
      <c r="O70" s="47" t="s">
        <v>50</v>
      </c>
      <c r="P70" s="49">
        <v>0</v>
      </c>
      <c r="Q70" s="47" t="s">
        <v>50</v>
      </c>
      <c r="R70" s="47" t="s">
        <v>50</v>
      </c>
      <c r="S70" s="49">
        <f t="shared" si="24"/>
        <v>0</v>
      </c>
      <c r="T70" s="49">
        <f t="shared" si="18"/>
        <v>0</v>
      </c>
      <c r="U70" s="50">
        <v>0</v>
      </c>
      <c r="V70" s="48" t="s">
        <v>50</v>
      </c>
    </row>
    <row r="71" spans="1:22" ht="49.5" customHeight="1" x14ac:dyDescent="0.25">
      <c r="A71" s="52" t="s">
        <v>89</v>
      </c>
      <c r="B71" s="53" t="s">
        <v>341</v>
      </c>
      <c r="C71" s="54" t="s">
        <v>342</v>
      </c>
      <c r="D71" s="49">
        <v>0</v>
      </c>
      <c r="E71" s="49">
        <v>0</v>
      </c>
      <c r="F71" s="47" t="s">
        <v>50</v>
      </c>
      <c r="G71" s="49">
        <f t="shared" si="15"/>
        <v>0</v>
      </c>
      <c r="H71" s="49">
        <f t="shared" si="16"/>
        <v>0</v>
      </c>
      <c r="I71" s="49">
        <f t="shared" si="17"/>
        <v>0</v>
      </c>
      <c r="J71" s="49">
        <v>0</v>
      </c>
      <c r="K71" s="49">
        <v>0</v>
      </c>
      <c r="L71" s="49">
        <v>0</v>
      </c>
      <c r="M71" s="47" t="s">
        <v>50</v>
      </c>
      <c r="N71" s="49">
        <v>0</v>
      </c>
      <c r="O71" s="47" t="s">
        <v>50</v>
      </c>
      <c r="P71" s="49">
        <v>0</v>
      </c>
      <c r="Q71" s="47" t="s">
        <v>50</v>
      </c>
      <c r="R71" s="47" t="s">
        <v>50</v>
      </c>
      <c r="S71" s="49">
        <f t="shared" si="24"/>
        <v>0</v>
      </c>
      <c r="T71" s="49">
        <f t="shared" si="18"/>
        <v>0</v>
      </c>
      <c r="U71" s="50">
        <v>0</v>
      </c>
      <c r="V71" s="48" t="s">
        <v>50</v>
      </c>
    </row>
    <row r="72" spans="1:22" x14ac:dyDescent="0.25">
      <c r="A72" s="52" t="s">
        <v>89</v>
      </c>
      <c r="B72" s="53" t="s">
        <v>343</v>
      </c>
      <c r="C72" s="54" t="s">
        <v>310</v>
      </c>
      <c r="D72" s="49">
        <v>0</v>
      </c>
      <c r="E72" s="49">
        <v>0</v>
      </c>
      <c r="F72" s="47" t="s">
        <v>50</v>
      </c>
      <c r="G72" s="49">
        <f t="shared" si="15"/>
        <v>0</v>
      </c>
      <c r="H72" s="49">
        <f t="shared" si="16"/>
        <v>0</v>
      </c>
      <c r="I72" s="49">
        <f t="shared" si="17"/>
        <v>0</v>
      </c>
      <c r="J72" s="49">
        <v>0</v>
      </c>
      <c r="K72" s="49">
        <v>0</v>
      </c>
      <c r="L72" s="49">
        <v>0</v>
      </c>
      <c r="M72" s="47" t="s">
        <v>50</v>
      </c>
      <c r="N72" s="49">
        <v>0</v>
      </c>
      <c r="O72" s="47" t="s">
        <v>50</v>
      </c>
      <c r="P72" s="49">
        <v>0</v>
      </c>
      <c r="Q72" s="47" t="s">
        <v>50</v>
      </c>
      <c r="R72" s="47" t="s">
        <v>50</v>
      </c>
      <c r="S72" s="49">
        <f t="shared" si="24"/>
        <v>0</v>
      </c>
      <c r="T72" s="49">
        <f t="shared" si="18"/>
        <v>0</v>
      </c>
      <c r="U72" s="50">
        <v>0</v>
      </c>
      <c r="V72" s="48" t="s">
        <v>50</v>
      </c>
    </row>
    <row r="73" spans="1:22" x14ac:dyDescent="0.25">
      <c r="A73" s="52" t="s">
        <v>89</v>
      </c>
      <c r="B73" s="53" t="s">
        <v>344</v>
      </c>
      <c r="C73" s="54" t="s">
        <v>312</v>
      </c>
      <c r="D73" s="49">
        <v>0</v>
      </c>
      <c r="E73" s="49">
        <v>0</v>
      </c>
      <c r="F73" s="47" t="s">
        <v>50</v>
      </c>
      <c r="G73" s="49">
        <f t="shared" si="15"/>
        <v>0</v>
      </c>
      <c r="H73" s="49">
        <f t="shared" si="16"/>
        <v>0</v>
      </c>
      <c r="I73" s="49">
        <f t="shared" si="17"/>
        <v>0</v>
      </c>
      <c r="J73" s="49">
        <v>0</v>
      </c>
      <c r="K73" s="49">
        <v>0</v>
      </c>
      <c r="L73" s="49">
        <v>0</v>
      </c>
      <c r="M73" s="47" t="s">
        <v>50</v>
      </c>
      <c r="N73" s="49">
        <v>0</v>
      </c>
      <c r="O73" s="47" t="s">
        <v>50</v>
      </c>
      <c r="P73" s="49">
        <v>0</v>
      </c>
      <c r="Q73" s="47" t="s">
        <v>50</v>
      </c>
      <c r="R73" s="47" t="s">
        <v>50</v>
      </c>
      <c r="S73" s="49">
        <f t="shared" si="24"/>
        <v>0</v>
      </c>
      <c r="T73" s="49">
        <f t="shared" si="18"/>
        <v>0</v>
      </c>
      <c r="U73" s="50">
        <v>0</v>
      </c>
      <c r="V73" s="48" t="s">
        <v>50</v>
      </c>
    </row>
    <row r="74" spans="1:22" x14ac:dyDescent="0.25">
      <c r="A74" s="52" t="s">
        <v>89</v>
      </c>
      <c r="B74" s="53" t="s">
        <v>345</v>
      </c>
      <c r="C74" s="54" t="s">
        <v>314</v>
      </c>
      <c r="D74" s="49">
        <v>0</v>
      </c>
      <c r="E74" s="49">
        <v>0</v>
      </c>
      <c r="F74" s="47" t="s">
        <v>50</v>
      </c>
      <c r="G74" s="49">
        <f t="shared" si="15"/>
        <v>0</v>
      </c>
      <c r="H74" s="49">
        <f t="shared" si="16"/>
        <v>0</v>
      </c>
      <c r="I74" s="49">
        <f t="shared" si="17"/>
        <v>0</v>
      </c>
      <c r="J74" s="49">
        <v>0</v>
      </c>
      <c r="K74" s="49">
        <v>0</v>
      </c>
      <c r="L74" s="49">
        <v>0</v>
      </c>
      <c r="M74" s="47" t="s">
        <v>50</v>
      </c>
      <c r="N74" s="49">
        <v>0</v>
      </c>
      <c r="O74" s="47" t="s">
        <v>50</v>
      </c>
      <c r="P74" s="49">
        <v>0</v>
      </c>
      <c r="Q74" s="47" t="s">
        <v>50</v>
      </c>
      <c r="R74" s="47" t="s">
        <v>50</v>
      </c>
      <c r="S74" s="49">
        <f t="shared" si="24"/>
        <v>0</v>
      </c>
      <c r="T74" s="49">
        <f t="shared" si="18"/>
        <v>0</v>
      </c>
      <c r="U74" s="50">
        <v>0</v>
      </c>
      <c r="V74" s="48" t="s">
        <v>50</v>
      </c>
    </row>
    <row r="75" spans="1:22" x14ac:dyDescent="0.25">
      <c r="A75" s="52" t="s">
        <v>89</v>
      </c>
      <c r="B75" s="53" t="s">
        <v>346</v>
      </c>
      <c r="C75" s="54" t="s">
        <v>316</v>
      </c>
      <c r="D75" s="49">
        <v>0</v>
      </c>
      <c r="E75" s="49">
        <v>0</v>
      </c>
      <c r="F75" s="47" t="s">
        <v>50</v>
      </c>
      <c r="G75" s="49">
        <f t="shared" si="15"/>
        <v>0</v>
      </c>
      <c r="H75" s="49">
        <f t="shared" si="16"/>
        <v>0</v>
      </c>
      <c r="I75" s="49">
        <f t="shared" si="17"/>
        <v>0</v>
      </c>
      <c r="J75" s="49">
        <v>0</v>
      </c>
      <c r="K75" s="49">
        <v>0</v>
      </c>
      <c r="L75" s="49">
        <v>0</v>
      </c>
      <c r="M75" s="47" t="s">
        <v>50</v>
      </c>
      <c r="N75" s="49">
        <v>0</v>
      </c>
      <c r="O75" s="47" t="s">
        <v>50</v>
      </c>
      <c r="P75" s="49">
        <v>0</v>
      </c>
      <c r="Q75" s="47" t="s">
        <v>50</v>
      </c>
      <c r="R75" s="47" t="s">
        <v>50</v>
      </c>
      <c r="S75" s="49">
        <f t="shared" si="24"/>
        <v>0</v>
      </c>
      <c r="T75" s="49">
        <f t="shared" si="18"/>
        <v>0</v>
      </c>
      <c r="U75" s="50">
        <v>0</v>
      </c>
      <c r="V75" s="48" t="s">
        <v>50</v>
      </c>
    </row>
    <row r="76" spans="1:22" x14ac:dyDescent="0.25">
      <c r="A76" s="52" t="s">
        <v>89</v>
      </c>
      <c r="B76" s="53" t="s">
        <v>347</v>
      </c>
      <c r="C76" s="54" t="s">
        <v>318</v>
      </c>
      <c r="D76" s="49">
        <v>0</v>
      </c>
      <c r="E76" s="49">
        <v>0</v>
      </c>
      <c r="F76" s="47" t="s">
        <v>50</v>
      </c>
      <c r="G76" s="49">
        <f t="shared" si="15"/>
        <v>0</v>
      </c>
      <c r="H76" s="49">
        <f t="shared" si="16"/>
        <v>0</v>
      </c>
      <c r="I76" s="49">
        <f t="shared" si="17"/>
        <v>0</v>
      </c>
      <c r="J76" s="49">
        <v>0</v>
      </c>
      <c r="K76" s="49">
        <v>0</v>
      </c>
      <c r="L76" s="49">
        <v>0</v>
      </c>
      <c r="M76" s="47" t="s">
        <v>50</v>
      </c>
      <c r="N76" s="49">
        <v>0</v>
      </c>
      <c r="O76" s="47" t="s">
        <v>50</v>
      </c>
      <c r="P76" s="49">
        <v>0</v>
      </c>
      <c r="Q76" s="47" t="s">
        <v>50</v>
      </c>
      <c r="R76" s="47" t="s">
        <v>50</v>
      </c>
      <c r="S76" s="49">
        <f t="shared" si="24"/>
        <v>0</v>
      </c>
      <c r="T76" s="49">
        <f t="shared" si="18"/>
        <v>0</v>
      </c>
      <c r="U76" s="50">
        <v>0</v>
      </c>
      <c r="V76" s="48" t="s">
        <v>50</v>
      </c>
    </row>
    <row r="77" spans="1:22" x14ac:dyDescent="0.25">
      <c r="A77" s="52" t="s">
        <v>89</v>
      </c>
      <c r="B77" s="53" t="s">
        <v>348</v>
      </c>
      <c r="C77" s="54" t="s">
        <v>320</v>
      </c>
      <c r="D77" s="49">
        <v>0</v>
      </c>
      <c r="E77" s="49">
        <v>0</v>
      </c>
      <c r="F77" s="47" t="s">
        <v>50</v>
      </c>
      <c r="G77" s="49">
        <f t="shared" si="15"/>
        <v>0</v>
      </c>
      <c r="H77" s="49">
        <f t="shared" si="16"/>
        <v>0</v>
      </c>
      <c r="I77" s="49">
        <f t="shared" si="17"/>
        <v>0</v>
      </c>
      <c r="J77" s="49">
        <v>0</v>
      </c>
      <c r="K77" s="49">
        <v>0</v>
      </c>
      <c r="L77" s="49">
        <v>0</v>
      </c>
      <c r="M77" s="47" t="s">
        <v>50</v>
      </c>
      <c r="N77" s="49">
        <v>0</v>
      </c>
      <c r="O77" s="47" t="s">
        <v>50</v>
      </c>
      <c r="P77" s="49">
        <v>0</v>
      </c>
      <c r="Q77" s="47" t="s">
        <v>50</v>
      </c>
      <c r="R77" s="47" t="s">
        <v>50</v>
      </c>
      <c r="S77" s="49">
        <f t="shared" si="24"/>
        <v>0</v>
      </c>
      <c r="T77" s="49">
        <f t="shared" si="18"/>
        <v>0</v>
      </c>
      <c r="U77" s="50">
        <v>0</v>
      </c>
      <c r="V77" s="48" t="s">
        <v>50</v>
      </c>
    </row>
    <row r="78" spans="1:22" x14ac:dyDescent="0.25">
      <c r="A78" s="52" t="s">
        <v>89</v>
      </c>
      <c r="B78" s="53" t="s">
        <v>349</v>
      </c>
      <c r="C78" s="54" t="s">
        <v>350</v>
      </c>
      <c r="D78" s="49">
        <v>0</v>
      </c>
      <c r="E78" s="49">
        <v>0</v>
      </c>
      <c r="F78" s="47" t="s">
        <v>50</v>
      </c>
      <c r="G78" s="49">
        <f t="shared" si="15"/>
        <v>0</v>
      </c>
      <c r="H78" s="49">
        <f t="shared" si="16"/>
        <v>0</v>
      </c>
      <c r="I78" s="49">
        <f t="shared" si="17"/>
        <v>0</v>
      </c>
      <c r="J78" s="49">
        <v>0</v>
      </c>
      <c r="K78" s="49">
        <v>0</v>
      </c>
      <c r="L78" s="49">
        <v>0</v>
      </c>
      <c r="M78" s="47" t="s">
        <v>50</v>
      </c>
      <c r="N78" s="49">
        <v>0</v>
      </c>
      <c r="O78" s="47" t="s">
        <v>50</v>
      </c>
      <c r="P78" s="49">
        <v>0</v>
      </c>
      <c r="Q78" s="47" t="s">
        <v>50</v>
      </c>
      <c r="R78" s="47" t="s">
        <v>50</v>
      </c>
      <c r="S78" s="49">
        <f t="shared" si="24"/>
        <v>0</v>
      </c>
      <c r="T78" s="49">
        <f t="shared" si="18"/>
        <v>0</v>
      </c>
      <c r="U78" s="50">
        <v>0</v>
      </c>
      <c r="V78" s="48" t="s">
        <v>50</v>
      </c>
    </row>
    <row r="79" spans="1:22" ht="30" x14ac:dyDescent="0.25">
      <c r="A79" s="52" t="s">
        <v>89</v>
      </c>
      <c r="B79" s="53" t="s">
        <v>351</v>
      </c>
      <c r="C79" s="54" t="s">
        <v>352</v>
      </c>
      <c r="D79" s="49">
        <v>0</v>
      </c>
      <c r="E79" s="49">
        <v>0</v>
      </c>
      <c r="F79" s="47" t="s">
        <v>50</v>
      </c>
      <c r="G79" s="49">
        <f t="shared" si="15"/>
        <v>0</v>
      </c>
      <c r="H79" s="49">
        <f t="shared" si="16"/>
        <v>0</v>
      </c>
      <c r="I79" s="49">
        <f t="shared" si="17"/>
        <v>0</v>
      </c>
      <c r="J79" s="49">
        <v>0</v>
      </c>
      <c r="K79" s="49">
        <v>0</v>
      </c>
      <c r="L79" s="49">
        <v>0</v>
      </c>
      <c r="M79" s="47" t="s">
        <v>50</v>
      </c>
      <c r="N79" s="49">
        <v>0</v>
      </c>
      <c r="O79" s="47" t="s">
        <v>50</v>
      </c>
      <c r="P79" s="49">
        <v>0</v>
      </c>
      <c r="Q79" s="47" t="s">
        <v>50</v>
      </c>
      <c r="R79" s="47" t="s">
        <v>50</v>
      </c>
      <c r="S79" s="49">
        <f t="shared" si="24"/>
        <v>0</v>
      </c>
      <c r="T79" s="49">
        <f t="shared" si="18"/>
        <v>0</v>
      </c>
      <c r="U79" s="50">
        <v>0</v>
      </c>
      <c r="V79" s="48" t="s">
        <v>50</v>
      </c>
    </row>
    <row r="80" spans="1:22" ht="89.25" customHeight="1" x14ac:dyDescent="0.25">
      <c r="A80" s="10" t="s">
        <v>93</v>
      </c>
      <c r="B80" s="13" t="s">
        <v>94</v>
      </c>
      <c r="C80" s="14" t="s">
        <v>52</v>
      </c>
      <c r="D80" s="51">
        <v>0.42581565424164525</v>
      </c>
      <c r="E80" s="51">
        <f>SUM(E81:E93)</f>
        <v>0</v>
      </c>
      <c r="F80" s="46" t="s">
        <v>50</v>
      </c>
      <c r="G80" s="51">
        <f t="shared" si="15"/>
        <v>3.3128457900000003</v>
      </c>
      <c r="H80" s="51">
        <f t="shared" si="16"/>
        <v>3.3128457900000003</v>
      </c>
      <c r="I80" s="51">
        <f t="shared" si="17"/>
        <v>0.28396741000000003</v>
      </c>
      <c r="J80" s="51">
        <v>0</v>
      </c>
      <c r="K80" s="51">
        <f>SUM(K81:K93)</f>
        <v>0.28396741000000003</v>
      </c>
      <c r="L80" s="51">
        <v>0</v>
      </c>
      <c r="M80" s="46" t="s">
        <v>50</v>
      </c>
      <c r="N80" s="51">
        <v>0</v>
      </c>
      <c r="O80" s="46" t="s">
        <v>50</v>
      </c>
      <c r="P80" s="51">
        <f>SUM(P81:P93)</f>
        <v>3.3128457900000003</v>
      </c>
      <c r="Q80" s="46" t="s">
        <v>50</v>
      </c>
      <c r="R80" s="46" t="s">
        <v>50</v>
      </c>
      <c r="S80" s="51">
        <f t="shared" si="24"/>
        <v>3.0288783800000001</v>
      </c>
      <c r="T80" s="51">
        <f t="shared" si="18"/>
        <v>0.28396741000000003</v>
      </c>
      <c r="U80" s="37">
        <v>100</v>
      </c>
      <c r="V80" s="38" t="s">
        <v>50</v>
      </c>
    </row>
    <row r="81" spans="1:22" ht="60" x14ac:dyDescent="0.25">
      <c r="A81" s="55" t="s">
        <v>93</v>
      </c>
      <c r="B81" s="22" t="s">
        <v>183</v>
      </c>
      <c r="C81" s="56" t="s">
        <v>184</v>
      </c>
      <c r="D81" s="49">
        <v>8.8453570694087394E-2</v>
      </c>
      <c r="E81" s="49">
        <v>0</v>
      </c>
      <c r="F81" s="47" t="s">
        <v>50</v>
      </c>
      <c r="G81" s="49">
        <f t="shared" si="15"/>
        <v>0.68816877999999992</v>
      </c>
      <c r="H81" s="49">
        <f t="shared" si="16"/>
        <v>0.68816877999999992</v>
      </c>
      <c r="I81" s="49">
        <f t="shared" si="17"/>
        <v>0</v>
      </c>
      <c r="J81" s="49">
        <v>0</v>
      </c>
      <c r="K81" s="49">
        <v>0</v>
      </c>
      <c r="L81" s="49">
        <v>0</v>
      </c>
      <c r="M81" s="47" t="s">
        <v>50</v>
      </c>
      <c r="N81" s="49">
        <v>0</v>
      </c>
      <c r="O81" s="47" t="s">
        <v>50</v>
      </c>
      <c r="P81" s="49">
        <v>0.68816877999999992</v>
      </c>
      <c r="Q81" s="47" t="s">
        <v>50</v>
      </c>
      <c r="R81" s="47" t="s">
        <v>50</v>
      </c>
      <c r="S81" s="49">
        <f t="shared" si="24"/>
        <v>0.68816877999999992</v>
      </c>
      <c r="T81" s="49">
        <f t="shared" si="18"/>
        <v>0</v>
      </c>
      <c r="U81" s="50">
        <v>0</v>
      </c>
      <c r="V81" s="41" t="s">
        <v>441</v>
      </c>
    </row>
    <row r="82" spans="1:22" ht="45" x14ac:dyDescent="0.25">
      <c r="A82" s="55" t="s">
        <v>93</v>
      </c>
      <c r="B82" s="22" t="s">
        <v>353</v>
      </c>
      <c r="C82" s="56" t="s">
        <v>354</v>
      </c>
      <c r="D82" s="49">
        <v>0</v>
      </c>
      <c r="E82" s="49">
        <v>0</v>
      </c>
      <c r="F82" s="47" t="s">
        <v>50</v>
      </c>
      <c r="G82" s="49">
        <f t="shared" si="15"/>
        <v>0</v>
      </c>
      <c r="H82" s="49">
        <f t="shared" si="16"/>
        <v>0</v>
      </c>
      <c r="I82" s="49">
        <f t="shared" si="17"/>
        <v>4.1587300000000002E-3</v>
      </c>
      <c r="J82" s="49">
        <v>0</v>
      </c>
      <c r="K82" s="49">
        <v>4.1587300000000002E-3</v>
      </c>
      <c r="L82" s="49">
        <v>0</v>
      </c>
      <c r="M82" s="47" t="s">
        <v>50</v>
      </c>
      <c r="N82" s="49">
        <v>0</v>
      </c>
      <c r="O82" s="47" t="s">
        <v>50</v>
      </c>
      <c r="P82" s="49">
        <v>0</v>
      </c>
      <c r="Q82" s="47" t="s">
        <v>50</v>
      </c>
      <c r="R82" s="47" t="s">
        <v>50</v>
      </c>
      <c r="S82" s="49">
        <f t="shared" si="24"/>
        <v>-4.1587300000000002E-3</v>
      </c>
      <c r="T82" s="49">
        <f t="shared" si="18"/>
        <v>4.1587300000000002E-3</v>
      </c>
      <c r="U82" s="50">
        <v>100</v>
      </c>
      <c r="V82" s="41" t="s">
        <v>441</v>
      </c>
    </row>
    <row r="83" spans="1:22" ht="45" x14ac:dyDescent="0.25">
      <c r="A83" s="55" t="s">
        <v>93</v>
      </c>
      <c r="B83" s="22" t="s">
        <v>355</v>
      </c>
      <c r="C83" s="56" t="s">
        <v>356</v>
      </c>
      <c r="D83" s="49">
        <v>0</v>
      </c>
      <c r="E83" s="49">
        <v>0</v>
      </c>
      <c r="F83" s="47" t="s">
        <v>50</v>
      </c>
      <c r="G83" s="49">
        <f t="shared" si="15"/>
        <v>0</v>
      </c>
      <c r="H83" s="49">
        <f t="shared" si="16"/>
        <v>0</v>
      </c>
      <c r="I83" s="49">
        <f t="shared" si="17"/>
        <v>5.57896E-3</v>
      </c>
      <c r="J83" s="49">
        <v>0</v>
      </c>
      <c r="K83" s="49">
        <v>5.57896E-3</v>
      </c>
      <c r="L83" s="49">
        <v>0</v>
      </c>
      <c r="M83" s="47" t="s">
        <v>50</v>
      </c>
      <c r="N83" s="49">
        <v>0</v>
      </c>
      <c r="O83" s="47" t="s">
        <v>50</v>
      </c>
      <c r="P83" s="49">
        <v>0</v>
      </c>
      <c r="Q83" s="47" t="s">
        <v>50</v>
      </c>
      <c r="R83" s="47" t="s">
        <v>50</v>
      </c>
      <c r="S83" s="49">
        <f t="shared" si="24"/>
        <v>-5.57896E-3</v>
      </c>
      <c r="T83" s="49">
        <f t="shared" si="18"/>
        <v>5.57896E-3</v>
      </c>
      <c r="U83" s="50">
        <v>100</v>
      </c>
      <c r="V83" s="41" t="s">
        <v>441</v>
      </c>
    </row>
    <row r="84" spans="1:22" ht="45" x14ac:dyDescent="0.25">
      <c r="A84" s="55" t="s">
        <v>93</v>
      </c>
      <c r="B84" s="22" t="s">
        <v>357</v>
      </c>
      <c r="C84" s="56" t="s">
        <v>358</v>
      </c>
      <c r="D84" s="49">
        <v>0</v>
      </c>
      <c r="E84" s="49">
        <v>0</v>
      </c>
      <c r="F84" s="47" t="s">
        <v>50</v>
      </c>
      <c r="G84" s="49">
        <f t="shared" si="15"/>
        <v>0</v>
      </c>
      <c r="H84" s="49">
        <f t="shared" si="16"/>
        <v>0</v>
      </c>
      <c r="I84" s="49">
        <f t="shared" si="17"/>
        <v>1.21409E-2</v>
      </c>
      <c r="J84" s="49">
        <v>0</v>
      </c>
      <c r="K84" s="49">
        <v>1.21409E-2</v>
      </c>
      <c r="L84" s="49">
        <v>0</v>
      </c>
      <c r="M84" s="47" t="s">
        <v>50</v>
      </c>
      <c r="N84" s="49">
        <v>0</v>
      </c>
      <c r="O84" s="47" t="s">
        <v>50</v>
      </c>
      <c r="P84" s="49">
        <v>0</v>
      </c>
      <c r="Q84" s="47" t="s">
        <v>50</v>
      </c>
      <c r="R84" s="47" t="s">
        <v>50</v>
      </c>
      <c r="S84" s="49">
        <f t="shared" si="24"/>
        <v>-1.21409E-2</v>
      </c>
      <c r="T84" s="49">
        <f t="shared" si="18"/>
        <v>1.21409E-2</v>
      </c>
      <c r="U84" s="50">
        <v>100</v>
      </c>
      <c r="V84" s="41" t="s">
        <v>441</v>
      </c>
    </row>
    <row r="85" spans="1:22" ht="45" x14ac:dyDescent="0.25">
      <c r="A85" s="55" t="s">
        <v>93</v>
      </c>
      <c r="B85" s="22" t="s">
        <v>359</v>
      </c>
      <c r="C85" s="56" t="s">
        <v>360</v>
      </c>
      <c r="D85" s="49">
        <v>0</v>
      </c>
      <c r="E85" s="49">
        <v>0</v>
      </c>
      <c r="F85" s="47" t="s">
        <v>50</v>
      </c>
      <c r="G85" s="49">
        <f t="shared" si="15"/>
        <v>0</v>
      </c>
      <c r="H85" s="49">
        <f t="shared" si="16"/>
        <v>0</v>
      </c>
      <c r="I85" s="49">
        <f t="shared" si="17"/>
        <v>4.3957800000000002E-3</v>
      </c>
      <c r="J85" s="49">
        <v>0</v>
      </c>
      <c r="K85" s="49">
        <v>4.3957800000000002E-3</v>
      </c>
      <c r="L85" s="49">
        <v>0</v>
      </c>
      <c r="M85" s="47" t="s">
        <v>50</v>
      </c>
      <c r="N85" s="49">
        <v>0</v>
      </c>
      <c r="O85" s="47" t="s">
        <v>50</v>
      </c>
      <c r="P85" s="49">
        <v>0</v>
      </c>
      <c r="Q85" s="47" t="s">
        <v>50</v>
      </c>
      <c r="R85" s="47" t="s">
        <v>50</v>
      </c>
      <c r="S85" s="49">
        <f t="shared" si="24"/>
        <v>-4.3957800000000002E-3</v>
      </c>
      <c r="T85" s="49">
        <f t="shared" si="18"/>
        <v>4.3957800000000002E-3</v>
      </c>
      <c r="U85" s="50">
        <v>100</v>
      </c>
      <c r="V85" s="41" t="s">
        <v>441</v>
      </c>
    </row>
    <row r="86" spans="1:22" ht="45" x14ac:dyDescent="0.25">
      <c r="A86" s="55" t="s">
        <v>93</v>
      </c>
      <c r="B86" s="22" t="s">
        <v>361</v>
      </c>
      <c r="C86" s="56" t="s">
        <v>362</v>
      </c>
      <c r="D86" s="49">
        <v>0</v>
      </c>
      <c r="E86" s="49">
        <v>0</v>
      </c>
      <c r="F86" s="47" t="s">
        <v>50</v>
      </c>
      <c r="G86" s="49">
        <f t="shared" si="15"/>
        <v>0</v>
      </c>
      <c r="H86" s="49">
        <f t="shared" si="16"/>
        <v>0</v>
      </c>
      <c r="I86" s="49">
        <f t="shared" si="17"/>
        <v>6.2564600000000001E-3</v>
      </c>
      <c r="J86" s="49">
        <v>0</v>
      </c>
      <c r="K86" s="49">
        <v>6.2564600000000001E-3</v>
      </c>
      <c r="L86" s="49">
        <v>0</v>
      </c>
      <c r="M86" s="47" t="s">
        <v>50</v>
      </c>
      <c r="N86" s="49">
        <v>0</v>
      </c>
      <c r="O86" s="47" t="s">
        <v>50</v>
      </c>
      <c r="P86" s="49">
        <v>0</v>
      </c>
      <c r="Q86" s="47" t="s">
        <v>50</v>
      </c>
      <c r="R86" s="47" t="s">
        <v>50</v>
      </c>
      <c r="S86" s="49">
        <f t="shared" si="24"/>
        <v>-6.2564600000000001E-3</v>
      </c>
      <c r="T86" s="49">
        <f t="shared" si="18"/>
        <v>6.2564600000000001E-3</v>
      </c>
      <c r="U86" s="50">
        <v>100</v>
      </c>
      <c r="V86" s="41" t="s">
        <v>441</v>
      </c>
    </row>
    <row r="87" spans="1:22" ht="45" x14ac:dyDescent="0.25">
      <c r="A87" s="55" t="s">
        <v>93</v>
      </c>
      <c r="B87" s="22" t="s">
        <v>363</v>
      </c>
      <c r="C87" s="56" t="s">
        <v>364</v>
      </c>
      <c r="D87" s="49">
        <v>0</v>
      </c>
      <c r="E87" s="49">
        <v>0</v>
      </c>
      <c r="F87" s="47" t="s">
        <v>50</v>
      </c>
      <c r="G87" s="49">
        <f t="shared" si="15"/>
        <v>0</v>
      </c>
      <c r="H87" s="49">
        <f t="shared" si="16"/>
        <v>0</v>
      </c>
      <c r="I87" s="49">
        <f t="shared" si="17"/>
        <v>5.4178300000000002E-3</v>
      </c>
      <c r="J87" s="49">
        <v>0</v>
      </c>
      <c r="K87" s="49">
        <v>5.4178300000000002E-3</v>
      </c>
      <c r="L87" s="49">
        <v>0</v>
      </c>
      <c r="M87" s="47" t="s">
        <v>50</v>
      </c>
      <c r="N87" s="49">
        <v>0</v>
      </c>
      <c r="O87" s="47" t="s">
        <v>50</v>
      </c>
      <c r="P87" s="49">
        <v>0</v>
      </c>
      <c r="Q87" s="47" t="s">
        <v>50</v>
      </c>
      <c r="R87" s="47" t="s">
        <v>50</v>
      </c>
      <c r="S87" s="49">
        <f t="shared" si="24"/>
        <v>-5.4178300000000002E-3</v>
      </c>
      <c r="T87" s="49">
        <f t="shared" si="18"/>
        <v>5.4178300000000002E-3</v>
      </c>
      <c r="U87" s="50">
        <v>100</v>
      </c>
      <c r="V87" s="41" t="s">
        <v>441</v>
      </c>
    </row>
    <row r="88" spans="1:22" ht="45" x14ac:dyDescent="0.25">
      <c r="A88" s="55" t="s">
        <v>93</v>
      </c>
      <c r="B88" s="22" t="s">
        <v>365</v>
      </c>
      <c r="C88" s="56" t="s">
        <v>366</v>
      </c>
      <c r="D88" s="49">
        <v>0</v>
      </c>
      <c r="E88" s="49">
        <v>0</v>
      </c>
      <c r="F88" s="47" t="s">
        <v>50</v>
      </c>
      <c r="G88" s="49">
        <f t="shared" ref="G88:G151" si="25">H88</f>
        <v>0</v>
      </c>
      <c r="H88" s="49">
        <f t="shared" ref="H88:H151" si="26">J88+L88+N88+P88</f>
        <v>0</v>
      </c>
      <c r="I88" s="49">
        <f t="shared" ref="I88:I151" si="27">K88</f>
        <v>0.14344787000000001</v>
      </c>
      <c r="J88" s="49">
        <v>0</v>
      </c>
      <c r="K88" s="49">
        <v>0.14344787000000001</v>
      </c>
      <c r="L88" s="49">
        <v>0</v>
      </c>
      <c r="M88" s="47" t="s">
        <v>50</v>
      </c>
      <c r="N88" s="49">
        <v>0</v>
      </c>
      <c r="O88" s="47" t="s">
        <v>50</v>
      </c>
      <c r="P88" s="49">
        <v>0</v>
      </c>
      <c r="Q88" s="47" t="s">
        <v>50</v>
      </c>
      <c r="R88" s="47" t="s">
        <v>50</v>
      </c>
      <c r="S88" s="49">
        <f t="shared" si="24"/>
        <v>-0.14344787000000001</v>
      </c>
      <c r="T88" s="49">
        <f t="shared" ref="T88:T151" si="28">K88-J88</f>
        <v>0.14344787000000001</v>
      </c>
      <c r="U88" s="50">
        <v>100</v>
      </c>
      <c r="V88" s="41" t="s">
        <v>441</v>
      </c>
    </row>
    <row r="89" spans="1:22" ht="45" x14ac:dyDescent="0.25">
      <c r="A89" s="55" t="s">
        <v>93</v>
      </c>
      <c r="B89" s="22" t="s">
        <v>367</v>
      </c>
      <c r="C89" s="56" t="s">
        <v>368</v>
      </c>
      <c r="D89" s="49">
        <v>0</v>
      </c>
      <c r="E89" s="49">
        <v>0</v>
      </c>
      <c r="F89" s="47" t="s">
        <v>50</v>
      </c>
      <c r="G89" s="49">
        <f t="shared" si="25"/>
        <v>0</v>
      </c>
      <c r="H89" s="49">
        <f t="shared" si="26"/>
        <v>0</v>
      </c>
      <c r="I89" s="49">
        <f t="shared" si="27"/>
        <v>6.1046699999999995E-3</v>
      </c>
      <c r="J89" s="49">
        <v>0</v>
      </c>
      <c r="K89" s="49">
        <v>6.1046699999999995E-3</v>
      </c>
      <c r="L89" s="49">
        <v>0</v>
      </c>
      <c r="M89" s="47" t="s">
        <v>50</v>
      </c>
      <c r="N89" s="49">
        <v>0</v>
      </c>
      <c r="O89" s="47" t="s">
        <v>50</v>
      </c>
      <c r="P89" s="49">
        <v>0</v>
      </c>
      <c r="Q89" s="47" t="s">
        <v>50</v>
      </c>
      <c r="R89" s="47" t="s">
        <v>50</v>
      </c>
      <c r="S89" s="49">
        <f t="shared" si="24"/>
        <v>-6.1046699999999995E-3</v>
      </c>
      <c r="T89" s="49">
        <f t="shared" si="28"/>
        <v>6.1046699999999995E-3</v>
      </c>
      <c r="U89" s="50">
        <v>100</v>
      </c>
      <c r="V89" s="41" t="s">
        <v>441</v>
      </c>
    </row>
    <row r="90" spans="1:22" ht="45" x14ac:dyDescent="0.25">
      <c r="A90" s="55" t="s">
        <v>93</v>
      </c>
      <c r="B90" s="22" t="s">
        <v>369</v>
      </c>
      <c r="C90" s="56" t="s">
        <v>370</v>
      </c>
      <c r="D90" s="49">
        <v>0</v>
      </c>
      <c r="E90" s="49">
        <v>0</v>
      </c>
      <c r="F90" s="47" t="s">
        <v>50</v>
      </c>
      <c r="G90" s="49">
        <f t="shared" si="25"/>
        <v>0</v>
      </c>
      <c r="H90" s="49">
        <f t="shared" si="26"/>
        <v>0</v>
      </c>
      <c r="I90" s="49">
        <f t="shared" si="27"/>
        <v>5.4622500000000001E-3</v>
      </c>
      <c r="J90" s="49">
        <v>0</v>
      </c>
      <c r="K90" s="49">
        <v>5.4622500000000001E-3</v>
      </c>
      <c r="L90" s="49">
        <v>0</v>
      </c>
      <c r="M90" s="47" t="s">
        <v>50</v>
      </c>
      <c r="N90" s="49">
        <v>0</v>
      </c>
      <c r="O90" s="47" t="s">
        <v>50</v>
      </c>
      <c r="P90" s="49">
        <v>0</v>
      </c>
      <c r="Q90" s="47" t="s">
        <v>50</v>
      </c>
      <c r="R90" s="47" t="s">
        <v>50</v>
      </c>
      <c r="S90" s="49">
        <f t="shared" si="24"/>
        <v>-5.4622500000000001E-3</v>
      </c>
      <c r="T90" s="49">
        <f t="shared" si="28"/>
        <v>5.4622500000000001E-3</v>
      </c>
      <c r="U90" s="50">
        <v>100</v>
      </c>
      <c r="V90" s="41" t="s">
        <v>441</v>
      </c>
    </row>
    <row r="91" spans="1:22" ht="60" x14ac:dyDescent="0.25">
      <c r="A91" s="55" t="s">
        <v>93</v>
      </c>
      <c r="B91" s="22" t="s">
        <v>185</v>
      </c>
      <c r="C91" s="56" t="s">
        <v>186</v>
      </c>
      <c r="D91" s="49">
        <v>0.33736208354755792</v>
      </c>
      <c r="E91" s="49">
        <v>0</v>
      </c>
      <c r="F91" s="47" t="s">
        <v>50</v>
      </c>
      <c r="G91" s="49">
        <f t="shared" si="25"/>
        <v>2.6246770100000005</v>
      </c>
      <c r="H91" s="49">
        <f t="shared" si="26"/>
        <v>2.6246770100000005</v>
      </c>
      <c r="I91" s="49">
        <f t="shared" si="27"/>
        <v>0</v>
      </c>
      <c r="J91" s="49">
        <v>0</v>
      </c>
      <c r="K91" s="49">
        <v>0</v>
      </c>
      <c r="L91" s="49">
        <v>0</v>
      </c>
      <c r="M91" s="47" t="s">
        <v>50</v>
      </c>
      <c r="N91" s="49">
        <v>0</v>
      </c>
      <c r="O91" s="47" t="s">
        <v>50</v>
      </c>
      <c r="P91" s="49">
        <v>2.6246770100000005</v>
      </c>
      <c r="Q91" s="47" t="s">
        <v>50</v>
      </c>
      <c r="R91" s="47" t="s">
        <v>50</v>
      </c>
      <c r="S91" s="49">
        <f t="shared" si="24"/>
        <v>2.6246770100000005</v>
      </c>
      <c r="T91" s="49">
        <f t="shared" si="28"/>
        <v>0</v>
      </c>
      <c r="U91" s="50">
        <v>100</v>
      </c>
      <c r="V91" s="41" t="s">
        <v>441</v>
      </c>
    </row>
    <row r="92" spans="1:22" ht="45" x14ac:dyDescent="0.25">
      <c r="A92" s="55" t="s">
        <v>93</v>
      </c>
      <c r="B92" s="22" t="s">
        <v>371</v>
      </c>
      <c r="C92" s="56" t="s">
        <v>372</v>
      </c>
      <c r="D92" s="49">
        <v>0</v>
      </c>
      <c r="E92" s="49">
        <v>0</v>
      </c>
      <c r="F92" s="47" t="s">
        <v>50</v>
      </c>
      <c r="G92" s="49">
        <f t="shared" si="25"/>
        <v>4.9009950000000003E-5</v>
      </c>
      <c r="H92" s="49">
        <f t="shared" si="26"/>
        <v>4.9009950000000003E-5</v>
      </c>
      <c r="I92" s="49">
        <f t="shared" si="27"/>
        <v>4.9009950000000004E-2</v>
      </c>
      <c r="J92" s="49">
        <v>0</v>
      </c>
      <c r="K92" s="49">
        <v>4.9009950000000004E-2</v>
      </c>
      <c r="L92" s="49">
        <f>K92/1000</f>
        <v>4.9009950000000003E-5</v>
      </c>
      <c r="M92" s="47" t="s">
        <v>50</v>
      </c>
      <c r="N92" s="49">
        <v>0</v>
      </c>
      <c r="O92" s="47" t="s">
        <v>50</v>
      </c>
      <c r="P92" s="49">
        <v>0</v>
      </c>
      <c r="Q92" s="47" t="s">
        <v>50</v>
      </c>
      <c r="R92" s="47" t="s">
        <v>50</v>
      </c>
      <c r="S92" s="49">
        <f t="shared" si="24"/>
        <v>-4.8960940050000006E-2</v>
      </c>
      <c r="T92" s="49">
        <f t="shared" si="28"/>
        <v>4.9009950000000004E-2</v>
      </c>
      <c r="U92" s="50">
        <v>100</v>
      </c>
      <c r="V92" s="41" t="s">
        <v>441</v>
      </c>
    </row>
    <row r="93" spans="1:22" ht="45" x14ac:dyDescent="0.25">
      <c r="A93" s="55" t="s">
        <v>93</v>
      </c>
      <c r="B93" s="22" t="s">
        <v>373</v>
      </c>
      <c r="C93" s="56" t="s">
        <v>374</v>
      </c>
      <c r="D93" s="49">
        <v>0</v>
      </c>
      <c r="E93" s="49">
        <v>0</v>
      </c>
      <c r="F93" s="47" t="s">
        <v>50</v>
      </c>
      <c r="G93" s="49">
        <f t="shared" si="25"/>
        <v>4.1994010000000006E-5</v>
      </c>
      <c r="H93" s="49">
        <f t="shared" si="26"/>
        <v>4.1994010000000006E-5</v>
      </c>
      <c r="I93" s="49">
        <f t="shared" si="27"/>
        <v>4.1994010000000005E-2</v>
      </c>
      <c r="J93" s="49">
        <v>0</v>
      </c>
      <c r="K93" s="49">
        <v>4.1994010000000005E-2</v>
      </c>
      <c r="L93" s="49">
        <f>K93/1000</f>
        <v>4.1994010000000006E-5</v>
      </c>
      <c r="M93" s="47" t="s">
        <v>50</v>
      </c>
      <c r="N93" s="49">
        <v>0</v>
      </c>
      <c r="O93" s="47" t="s">
        <v>50</v>
      </c>
      <c r="P93" s="49">
        <v>0</v>
      </c>
      <c r="Q93" s="47" t="s">
        <v>50</v>
      </c>
      <c r="R93" s="47" t="s">
        <v>50</v>
      </c>
      <c r="S93" s="49">
        <f t="shared" si="24"/>
        <v>-4.1952015990000008E-2</v>
      </c>
      <c r="T93" s="49">
        <f t="shared" si="28"/>
        <v>4.1994010000000005E-2</v>
      </c>
      <c r="U93" s="50">
        <v>100</v>
      </c>
      <c r="V93" s="41" t="s">
        <v>441</v>
      </c>
    </row>
    <row r="94" spans="1:22" ht="42.75" x14ac:dyDescent="0.25">
      <c r="A94" s="10" t="s">
        <v>25</v>
      </c>
      <c r="B94" s="13" t="s">
        <v>95</v>
      </c>
      <c r="C94" s="14" t="s">
        <v>52</v>
      </c>
      <c r="D94" s="51">
        <v>16.520314779488359</v>
      </c>
      <c r="E94" s="51">
        <f>E95+E158</f>
        <v>0</v>
      </c>
      <c r="F94" s="46" t="s">
        <v>50</v>
      </c>
      <c r="G94" s="51">
        <f t="shared" si="25"/>
        <v>144.67234544213562</v>
      </c>
      <c r="H94" s="51">
        <f t="shared" si="26"/>
        <v>144.67234544213562</v>
      </c>
      <c r="I94" s="51">
        <f t="shared" si="27"/>
        <v>21.489658899999998</v>
      </c>
      <c r="J94" s="51">
        <v>7.0209631613559322</v>
      </c>
      <c r="K94" s="51">
        <f>K95+K158</f>
        <v>21.489658899999998</v>
      </c>
      <c r="L94" s="51">
        <v>76.049340292203397</v>
      </c>
      <c r="M94" s="46" t="s">
        <v>50</v>
      </c>
      <c r="N94" s="51">
        <v>38.919446434508487</v>
      </c>
      <c r="O94" s="46" t="s">
        <v>50</v>
      </c>
      <c r="P94" s="51">
        <f>P95++P158</f>
        <v>22.682595554067799</v>
      </c>
      <c r="Q94" s="46" t="s">
        <v>50</v>
      </c>
      <c r="R94" s="46" t="s">
        <v>50</v>
      </c>
      <c r="S94" s="51">
        <f t="shared" si="24"/>
        <v>123.18268654213563</v>
      </c>
      <c r="T94" s="51">
        <f t="shared" si="28"/>
        <v>14.468695738644065</v>
      </c>
      <c r="U94" s="37">
        <f t="shared" ref="U94:U111" si="29">K94/J94*100-100</f>
        <v>206.0785024237299</v>
      </c>
      <c r="V94" s="38" t="s">
        <v>50</v>
      </c>
    </row>
    <row r="95" spans="1:22" ht="71.25" x14ac:dyDescent="0.25">
      <c r="A95" s="10" t="s">
        <v>26</v>
      </c>
      <c r="B95" s="13" t="s">
        <v>96</v>
      </c>
      <c r="C95" s="14" t="s">
        <v>52</v>
      </c>
      <c r="D95" s="51">
        <v>3.7433373702742676</v>
      </c>
      <c r="E95" s="51">
        <f>E96++E108</f>
        <v>0</v>
      </c>
      <c r="F95" s="46" t="s">
        <v>50</v>
      </c>
      <c r="G95" s="51">
        <f t="shared" si="25"/>
        <v>29.951511602135611</v>
      </c>
      <c r="H95" s="51">
        <f t="shared" si="26"/>
        <v>29.951511602135611</v>
      </c>
      <c r="I95" s="51">
        <f t="shared" si="27"/>
        <v>15.302625209999999</v>
      </c>
      <c r="J95" s="51">
        <v>0.68016982135593196</v>
      </c>
      <c r="K95" s="51">
        <f>K96++K108</f>
        <v>15.302625209999999</v>
      </c>
      <c r="L95" s="51">
        <v>7.1268809322033961</v>
      </c>
      <c r="M95" s="46" t="s">
        <v>50</v>
      </c>
      <c r="N95" s="51">
        <v>19.488708204508487</v>
      </c>
      <c r="O95" s="46" t="s">
        <v>50</v>
      </c>
      <c r="P95" s="51">
        <f>P96+P108</f>
        <v>2.6557526440677957</v>
      </c>
      <c r="Q95" s="46" t="s">
        <v>50</v>
      </c>
      <c r="R95" s="46" t="s">
        <v>50</v>
      </c>
      <c r="S95" s="51">
        <f t="shared" si="24"/>
        <v>14.648886392135612</v>
      </c>
      <c r="T95" s="51">
        <f t="shared" si="28"/>
        <v>14.622455388644067</v>
      </c>
      <c r="U95" s="37">
        <f t="shared" si="29"/>
        <v>2149.8241953008019</v>
      </c>
      <c r="V95" s="38" t="s">
        <v>50</v>
      </c>
    </row>
    <row r="96" spans="1:22" ht="42.75" x14ac:dyDescent="0.25">
      <c r="A96" s="10" t="s">
        <v>27</v>
      </c>
      <c r="B96" s="13" t="s">
        <v>97</v>
      </c>
      <c r="C96" s="14" t="s">
        <v>52</v>
      </c>
      <c r="D96" s="51">
        <v>5.2311728260497001E-2</v>
      </c>
      <c r="E96" s="51">
        <f>SUM(E97:E107)</f>
        <v>0</v>
      </c>
      <c r="F96" s="46" t="s">
        <v>50</v>
      </c>
      <c r="G96" s="51">
        <f t="shared" si="25"/>
        <v>0.34664822399999995</v>
      </c>
      <c r="H96" s="51">
        <f t="shared" si="26"/>
        <v>0.34664822399999995</v>
      </c>
      <c r="I96" s="51">
        <f t="shared" si="27"/>
        <v>6.2472109999999997E-2</v>
      </c>
      <c r="J96" s="51">
        <v>0</v>
      </c>
      <c r="K96" s="51">
        <f>SUM(K97:K107)</f>
        <v>6.2472109999999997E-2</v>
      </c>
      <c r="L96" s="51">
        <v>0</v>
      </c>
      <c r="M96" s="46" t="s">
        <v>50</v>
      </c>
      <c r="N96" s="51">
        <v>0.34664822399999995</v>
      </c>
      <c r="O96" s="46" t="s">
        <v>50</v>
      </c>
      <c r="P96" s="51">
        <v>0</v>
      </c>
      <c r="Q96" s="46" t="s">
        <v>50</v>
      </c>
      <c r="R96" s="46" t="s">
        <v>50</v>
      </c>
      <c r="S96" s="51">
        <f t="shared" si="24"/>
        <v>0.28417611399999998</v>
      </c>
      <c r="T96" s="51">
        <f t="shared" si="28"/>
        <v>6.2472109999999997E-2</v>
      </c>
      <c r="U96" s="37">
        <v>100</v>
      </c>
      <c r="V96" s="38" t="s">
        <v>50</v>
      </c>
    </row>
    <row r="97" spans="1:22" ht="45" x14ac:dyDescent="0.25">
      <c r="A97" s="21" t="s">
        <v>27</v>
      </c>
      <c r="B97" s="22" t="s">
        <v>98</v>
      </c>
      <c r="C97" s="23" t="s">
        <v>99</v>
      </c>
      <c r="D97" s="49">
        <v>8.3333333333333332E-3</v>
      </c>
      <c r="E97" s="49">
        <v>0</v>
      </c>
      <c r="F97" s="47" t="s">
        <v>50</v>
      </c>
      <c r="G97" s="49">
        <f t="shared" si="25"/>
        <v>3.4664822400000003E-2</v>
      </c>
      <c r="H97" s="49">
        <f t="shared" si="26"/>
        <v>3.4664822400000003E-2</v>
      </c>
      <c r="I97" s="49">
        <f t="shared" si="27"/>
        <v>0</v>
      </c>
      <c r="J97" s="49">
        <v>0</v>
      </c>
      <c r="K97" s="49">
        <v>0</v>
      </c>
      <c r="L97" s="49">
        <v>0</v>
      </c>
      <c r="M97" s="47" t="s">
        <v>50</v>
      </c>
      <c r="N97" s="49">
        <v>3.4664822400000003E-2</v>
      </c>
      <c r="O97" s="47" t="s">
        <v>50</v>
      </c>
      <c r="P97" s="49">
        <v>0</v>
      </c>
      <c r="Q97" s="47" t="s">
        <v>50</v>
      </c>
      <c r="R97" s="47" t="s">
        <v>50</v>
      </c>
      <c r="S97" s="49">
        <f t="shared" si="24"/>
        <v>3.4664822400000003E-2</v>
      </c>
      <c r="T97" s="49">
        <f t="shared" si="28"/>
        <v>0</v>
      </c>
      <c r="U97" s="50">
        <v>0</v>
      </c>
      <c r="V97" s="48" t="s">
        <v>50</v>
      </c>
    </row>
    <row r="98" spans="1:22" ht="45" x14ac:dyDescent="0.25">
      <c r="A98" s="21" t="s">
        <v>27</v>
      </c>
      <c r="B98" s="22" t="s">
        <v>100</v>
      </c>
      <c r="C98" s="23" t="s">
        <v>101</v>
      </c>
      <c r="D98" s="49">
        <v>8.3333333333333332E-3</v>
      </c>
      <c r="E98" s="49">
        <v>0</v>
      </c>
      <c r="F98" s="47" t="s">
        <v>50</v>
      </c>
      <c r="G98" s="49">
        <f t="shared" si="25"/>
        <v>3.4664822400000003E-2</v>
      </c>
      <c r="H98" s="49">
        <f t="shared" si="26"/>
        <v>3.4664822400000003E-2</v>
      </c>
      <c r="I98" s="49">
        <f t="shared" si="27"/>
        <v>0</v>
      </c>
      <c r="J98" s="49">
        <v>0</v>
      </c>
      <c r="K98" s="49">
        <v>0</v>
      </c>
      <c r="L98" s="49">
        <v>0</v>
      </c>
      <c r="M98" s="47" t="s">
        <v>50</v>
      </c>
      <c r="N98" s="49">
        <v>3.4664822400000003E-2</v>
      </c>
      <c r="O98" s="47" t="s">
        <v>50</v>
      </c>
      <c r="P98" s="49">
        <v>0</v>
      </c>
      <c r="Q98" s="47" t="s">
        <v>50</v>
      </c>
      <c r="R98" s="47" t="s">
        <v>50</v>
      </c>
      <c r="S98" s="49">
        <f t="shared" si="24"/>
        <v>3.4664822400000003E-2</v>
      </c>
      <c r="T98" s="49">
        <f t="shared" si="28"/>
        <v>0</v>
      </c>
      <c r="U98" s="50">
        <v>0</v>
      </c>
      <c r="V98" s="48" t="s">
        <v>50</v>
      </c>
    </row>
    <row r="99" spans="1:22" ht="45" x14ac:dyDescent="0.25">
      <c r="A99" s="21" t="s">
        <v>27</v>
      </c>
      <c r="B99" s="22" t="s">
        <v>102</v>
      </c>
      <c r="C99" s="23" t="s">
        <v>103</v>
      </c>
      <c r="D99" s="49">
        <v>4.4556326992287922E-3</v>
      </c>
      <c r="E99" s="49">
        <v>0</v>
      </c>
      <c r="F99" s="47" t="s">
        <v>50</v>
      </c>
      <c r="G99" s="49">
        <f t="shared" si="25"/>
        <v>3.4664822400000003E-2</v>
      </c>
      <c r="H99" s="49">
        <f t="shared" si="26"/>
        <v>3.4664822400000003E-2</v>
      </c>
      <c r="I99" s="49">
        <f t="shared" si="27"/>
        <v>0</v>
      </c>
      <c r="J99" s="49">
        <v>0</v>
      </c>
      <c r="K99" s="49">
        <v>0</v>
      </c>
      <c r="L99" s="49">
        <v>0</v>
      </c>
      <c r="M99" s="47" t="s">
        <v>50</v>
      </c>
      <c r="N99" s="49">
        <v>3.4664822400000003E-2</v>
      </c>
      <c r="O99" s="47" t="s">
        <v>50</v>
      </c>
      <c r="P99" s="49">
        <v>0</v>
      </c>
      <c r="Q99" s="47" t="s">
        <v>50</v>
      </c>
      <c r="R99" s="47" t="s">
        <v>50</v>
      </c>
      <c r="S99" s="49">
        <f t="shared" si="24"/>
        <v>3.4664822400000003E-2</v>
      </c>
      <c r="T99" s="49">
        <f t="shared" si="28"/>
        <v>0</v>
      </c>
      <c r="U99" s="50">
        <v>0</v>
      </c>
      <c r="V99" s="48" t="s">
        <v>50</v>
      </c>
    </row>
    <row r="100" spans="1:22" ht="45" x14ac:dyDescent="0.25">
      <c r="A100" s="21" t="s">
        <v>27</v>
      </c>
      <c r="B100" s="22" t="s">
        <v>104</v>
      </c>
      <c r="C100" s="23" t="s">
        <v>105</v>
      </c>
      <c r="D100" s="49">
        <v>4.4556326992287922E-3</v>
      </c>
      <c r="E100" s="49">
        <v>0</v>
      </c>
      <c r="F100" s="47" t="s">
        <v>50</v>
      </c>
      <c r="G100" s="49">
        <f t="shared" si="25"/>
        <v>3.4664822400000003E-2</v>
      </c>
      <c r="H100" s="49">
        <f t="shared" si="26"/>
        <v>3.4664822400000003E-2</v>
      </c>
      <c r="I100" s="49">
        <f t="shared" si="27"/>
        <v>0</v>
      </c>
      <c r="J100" s="49">
        <v>0</v>
      </c>
      <c r="K100" s="49">
        <v>0</v>
      </c>
      <c r="L100" s="49">
        <v>0</v>
      </c>
      <c r="M100" s="47" t="s">
        <v>50</v>
      </c>
      <c r="N100" s="49">
        <v>3.4664822400000003E-2</v>
      </c>
      <c r="O100" s="47" t="s">
        <v>50</v>
      </c>
      <c r="P100" s="49">
        <v>0</v>
      </c>
      <c r="Q100" s="47" t="s">
        <v>50</v>
      </c>
      <c r="R100" s="47" t="s">
        <v>50</v>
      </c>
      <c r="S100" s="49">
        <f t="shared" si="24"/>
        <v>3.4664822400000003E-2</v>
      </c>
      <c r="T100" s="49">
        <f t="shared" si="28"/>
        <v>0</v>
      </c>
      <c r="U100" s="50">
        <v>0</v>
      </c>
      <c r="V100" s="48" t="s">
        <v>50</v>
      </c>
    </row>
    <row r="101" spans="1:22" ht="45" x14ac:dyDescent="0.25">
      <c r="A101" s="21" t="s">
        <v>27</v>
      </c>
      <c r="B101" s="22" t="s">
        <v>106</v>
      </c>
      <c r="C101" s="23" t="s">
        <v>107</v>
      </c>
      <c r="D101" s="49">
        <v>4.4556326992287922E-3</v>
      </c>
      <c r="E101" s="49">
        <v>0</v>
      </c>
      <c r="F101" s="47" t="s">
        <v>50</v>
      </c>
      <c r="G101" s="49">
        <f t="shared" si="25"/>
        <v>3.4664822400000003E-2</v>
      </c>
      <c r="H101" s="49">
        <f t="shared" si="26"/>
        <v>3.4664822400000003E-2</v>
      </c>
      <c r="I101" s="49">
        <f t="shared" si="27"/>
        <v>0</v>
      </c>
      <c r="J101" s="49">
        <v>0</v>
      </c>
      <c r="K101" s="49">
        <v>0</v>
      </c>
      <c r="L101" s="49">
        <v>0</v>
      </c>
      <c r="M101" s="47" t="s">
        <v>50</v>
      </c>
      <c r="N101" s="49">
        <v>3.4664822400000003E-2</v>
      </c>
      <c r="O101" s="47" t="s">
        <v>50</v>
      </c>
      <c r="P101" s="49">
        <v>0</v>
      </c>
      <c r="Q101" s="47" t="s">
        <v>50</v>
      </c>
      <c r="R101" s="47" t="s">
        <v>50</v>
      </c>
      <c r="S101" s="49">
        <f t="shared" si="24"/>
        <v>3.4664822400000003E-2</v>
      </c>
      <c r="T101" s="49">
        <f t="shared" si="28"/>
        <v>0</v>
      </c>
      <c r="U101" s="50">
        <v>0</v>
      </c>
      <c r="V101" s="48" t="s">
        <v>50</v>
      </c>
    </row>
    <row r="102" spans="1:22" ht="45" x14ac:dyDescent="0.25">
      <c r="A102" s="21" t="s">
        <v>27</v>
      </c>
      <c r="B102" s="22" t="s">
        <v>108</v>
      </c>
      <c r="C102" s="23" t="s">
        <v>109</v>
      </c>
      <c r="D102" s="49">
        <v>4.4556326992287922E-3</v>
      </c>
      <c r="E102" s="49">
        <v>0</v>
      </c>
      <c r="F102" s="47" t="s">
        <v>50</v>
      </c>
      <c r="G102" s="49">
        <f t="shared" si="25"/>
        <v>3.4664822400000003E-2</v>
      </c>
      <c r="H102" s="49">
        <f t="shared" si="26"/>
        <v>3.4664822400000003E-2</v>
      </c>
      <c r="I102" s="49">
        <f t="shared" si="27"/>
        <v>0</v>
      </c>
      <c r="J102" s="49">
        <v>0</v>
      </c>
      <c r="K102" s="49">
        <v>0</v>
      </c>
      <c r="L102" s="49">
        <v>0</v>
      </c>
      <c r="M102" s="47" t="s">
        <v>50</v>
      </c>
      <c r="N102" s="49">
        <v>3.4664822400000003E-2</v>
      </c>
      <c r="O102" s="47" t="s">
        <v>50</v>
      </c>
      <c r="P102" s="49">
        <v>0</v>
      </c>
      <c r="Q102" s="47" t="s">
        <v>50</v>
      </c>
      <c r="R102" s="47" t="s">
        <v>50</v>
      </c>
      <c r="S102" s="49">
        <f t="shared" si="24"/>
        <v>3.4664822400000003E-2</v>
      </c>
      <c r="T102" s="49">
        <f t="shared" si="28"/>
        <v>0</v>
      </c>
      <c r="U102" s="50">
        <v>0</v>
      </c>
      <c r="V102" s="48" t="s">
        <v>50</v>
      </c>
    </row>
    <row r="103" spans="1:22" ht="45" x14ac:dyDescent="0.25">
      <c r="A103" s="21" t="s">
        <v>27</v>
      </c>
      <c r="B103" s="22" t="s">
        <v>110</v>
      </c>
      <c r="C103" s="23" t="s">
        <v>111</v>
      </c>
      <c r="D103" s="49">
        <v>4.4556326992287922E-3</v>
      </c>
      <c r="E103" s="49">
        <v>0</v>
      </c>
      <c r="F103" s="47" t="s">
        <v>50</v>
      </c>
      <c r="G103" s="49">
        <f t="shared" si="25"/>
        <v>3.4664822400000003E-2</v>
      </c>
      <c r="H103" s="49">
        <f t="shared" si="26"/>
        <v>3.4664822400000003E-2</v>
      </c>
      <c r="I103" s="49">
        <f t="shared" si="27"/>
        <v>0</v>
      </c>
      <c r="J103" s="49">
        <v>0</v>
      </c>
      <c r="K103" s="49">
        <v>0</v>
      </c>
      <c r="L103" s="49">
        <v>0</v>
      </c>
      <c r="M103" s="47" t="s">
        <v>50</v>
      </c>
      <c r="N103" s="49">
        <v>3.4664822400000003E-2</v>
      </c>
      <c r="O103" s="47" t="s">
        <v>50</v>
      </c>
      <c r="P103" s="49">
        <v>0</v>
      </c>
      <c r="Q103" s="47" t="s">
        <v>50</v>
      </c>
      <c r="R103" s="47" t="s">
        <v>50</v>
      </c>
      <c r="S103" s="49">
        <f t="shared" si="24"/>
        <v>3.4664822400000003E-2</v>
      </c>
      <c r="T103" s="49">
        <f t="shared" si="28"/>
        <v>0</v>
      </c>
      <c r="U103" s="50">
        <v>0</v>
      </c>
      <c r="V103" s="48" t="s">
        <v>50</v>
      </c>
    </row>
    <row r="104" spans="1:22" ht="45" x14ac:dyDescent="0.25">
      <c r="A104" s="21" t="s">
        <v>27</v>
      </c>
      <c r="B104" s="22" t="s">
        <v>112</v>
      </c>
      <c r="C104" s="23" t="s">
        <v>113</v>
      </c>
      <c r="D104" s="49">
        <v>4.4556326992287922E-3</v>
      </c>
      <c r="E104" s="49">
        <v>0</v>
      </c>
      <c r="F104" s="47" t="s">
        <v>50</v>
      </c>
      <c r="G104" s="49">
        <f t="shared" si="25"/>
        <v>3.4664822400000003E-2</v>
      </c>
      <c r="H104" s="49">
        <f t="shared" si="26"/>
        <v>3.4664822400000003E-2</v>
      </c>
      <c r="I104" s="49">
        <f t="shared" si="27"/>
        <v>0</v>
      </c>
      <c r="J104" s="49">
        <v>0</v>
      </c>
      <c r="K104" s="49">
        <v>0</v>
      </c>
      <c r="L104" s="49">
        <v>0</v>
      </c>
      <c r="M104" s="47" t="s">
        <v>50</v>
      </c>
      <c r="N104" s="49">
        <v>3.4664822400000003E-2</v>
      </c>
      <c r="O104" s="47" t="s">
        <v>50</v>
      </c>
      <c r="P104" s="49">
        <v>0</v>
      </c>
      <c r="Q104" s="47" t="s">
        <v>50</v>
      </c>
      <c r="R104" s="47" t="s">
        <v>50</v>
      </c>
      <c r="S104" s="49">
        <f t="shared" si="24"/>
        <v>3.4664822400000003E-2</v>
      </c>
      <c r="T104" s="49">
        <f t="shared" si="28"/>
        <v>0</v>
      </c>
      <c r="U104" s="50">
        <v>0</v>
      </c>
      <c r="V104" s="48" t="s">
        <v>50</v>
      </c>
    </row>
    <row r="105" spans="1:22" ht="45" x14ac:dyDescent="0.25">
      <c r="A105" s="21" t="s">
        <v>27</v>
      </c>
      <c r="B105" s="22" t="s">
        <v>114</v>
      </c>
      <c r="C105" s="23" t="s">
        <v>115</v>
      </c>
      <c r="D105" s="49">
        <v>4.4556326992287922E-3</v>
      </c>
      <c r="E105" s="49">
        <v>0</v>
      </c>
      <c r="F105" s="47" t="s">
        <v>50</v>
      </c>
      <c r="G105" s="49">
        <f t="shared" si="25"/>
        <v>3.4664822400000003E-2</v>
      </c>
      <c r="H105" s="49">
        <f t="shared" si="26"/>
        <v>3.4664822400000003E-2</v>
      </c>
      <c r="I105" s="49">
        <f t="shared" si="27"/>
        <v>3.13009E-2</v>
      </c>
      <c r="J105" s="49">
        <v>0</v>
      </c>
      <c r="K105" s="49">
        <f>31.3009/1000</f>
        <v>3.13009E-2</v>
      </c>
      <c r="L105" s="49">
        <v>0</v>
      </c>
      <c r="M105" s="47" t="s">
        <v>50</v>
      </c>
      <c r="N105" s="49">
        <v>3.4664822400000003E-2</v>
      </c>
      <c r="O105" s="47" t="s">
        <v>50</v>
      </c>
      <c r="P105" s="49">
        <v>0</v>
      </c>
      <c r="Q105" s="47" t="s">
        <v>50</v>
      </c>
      <c r="R105" s="47" t="s">
        <v>50</v>
      </c>
      <c r="S105" s="49">
        <f t="shared" si="24"/>
        <v>3.3639224000000037E-3</v>
      </c>
      <c r="T105" s="49">
        <f t="shared" si="28"/>
        <v>3.13009E-2</v>
      </c>
      <c r="U105" s="50">
        <v>100</v>
      </c>
      <c r="V105" s="42" t="s">
        <v>443</v>
      </c>
    </row>
    <row r="106" spans="1:22" ht="45" x14ac:dyDescent="0.25">
      <c r="A106" s="21" t="s">
        <v>27</v>
      </c>
      <c r="B106" s="22" t="s">
        <v>116</v>
      </c>
      <c r="C106" s="23" t="s">
        <v>117</v>
      </c>
      <c r="D106" s="49">
        <v>4.4556326992287922E-3</v>
      </c>
      <c r="E106" s="49">
        <v>0</v>
      </c>
      <c r="F106" s="47" t="s">
        <v>50</v>
      </c>
      <c r="G106" s="49">
        <f t="shared" si="25"/>
        <v>3.4664822400000003E-2</v>
      </c>
      <c r="H106" s="49">
        <f t="shared" si="26"/>
        <v>3.4664822400000003E-2</v>
      </c>
      <c r="I106" s="49">
        <f t="shared" si="27"/>
        <v>0</v>
      </c>
      <c r="J106" s="49">
        <v>0</v>
      </c>
      <c r="K106" s="49">
        <v>0</v>
      </c>
      <c r="L106" s="49">
        <v>0</v>
      </c>
      <c r="M106" s="47" t="s">
        <v>50</v>
      </c>
      <c r="N106" s="49">
        <v>3.4664822400000003E-2</v>
      </c>
      <c r="O106" s="47" t="s">
        <v>50</v>
      </c>
      <c r="P106" s="49">
        <v>0</v>
      </c>
      <c r="Q106" s="47" t="s">
        <v>50</v>
      </c>
      <c r="R106" s="47" t="s">
        <v>50</v>
      </c>
      <c r="S106" s="49">
        <f t="shared" si="24"/>
        <v>3.4664822400000003E-2</v>
      </c>
      <c r="T106" s="49">
        <f t="shared" si="28"/>
        <v>0</v>
      </c>
      <c r="U106" s="50">
        <v>0</v>
      </c>
      <c r="V106" s="48" t="s">
        <v>50</v>
      </c>
    </row>
    <row r="107" spans="1:22" ht="30.75" customHeight="1" x14ac:dyDescent="0.25">
      <c r="A107" s="55" t="s">
        <v>27</v>
      </c>
      <c r="B107" s="22" t="s">
        <v>375</v>
      </c>
      <c r="C107" s="56" t="s">
        <v>376</v>
      </c>
      <c r="D107" s="49">
        <v>0</v>
      </c>
      <c r="E107" s="49">
        <v>0</v>
      </c>
      <c r="F107" s="47" t="s">
        <v>50</v>
      </c>
      <c r="G107" s="49">
        <f t="shared" si="25"/>
        <v>0</v>
      </c>
      <c r="H107" s="49">
        <f t="shared" si="26"/>
        <v>0</v>
      </c>
      <c r="I107" s="49">
        <f t="shared" si="27"/>
        <v>3.1171209999999998E-2</v>
      </c>
      <c r="J107" s="49">
        <v>0</v>
      </c>
      <c r="K107" s="49">
        <f>31.17121/1000</f>
        <v>3.1171209999999998E-2</v>
      </c>
      <c r="L107" s="49">
        <v>0</v>
      </c>
      <c r="M107" s="47" t="s">
        <v>50</v>
      </c>
      <c r="N107" s="49">
        <v>0</v>
      </c>
      <c r="O107" s="47" t="s">
        <v>50</v>
      </c>
      <c r="P107" s="49">
        <v>0</v>
      </c>
      <c r="Q107" s="47" t="s">
        <v>50</v>
      </c>
      <c r="R107" s="47" t="s">
        <v>50</v>
      </c>
      <c r="S107" s="49">
        <f t="shared" si="24"/>
        <v>-3.1171209999999998E-2</v>
      </c>
      <c r="T107" s="49">
        <f t="shared" si="28"/>
        <v>3.1171209999999998E-2</v>
      </c>
      <c r="U107" s="50">
        <v>100</v>
      </c>
      <c r="V107" s="48" t="s">
        <v>442</v>
      </c>
    </row>
    <row r="108" spans="1:22" ht="71.25" x14ac:dyDescent="0.25">
      <c r="A108" s="24" t="s">
        <v>28</v>
      </c>
      <c r="B108" s="25" t="s">
        <v>118</v>
      </c>
      <c r="C108" s="26" t="s">
        <v>52</v>
      </c>
      <c r="D108" s="51">
        <v>3.6910256420137708</v>
      </c>
      <c r="E108" s="51">
        <f>SUM(E109:E157)</f>
        <v>0</v>
      </c>
      <c r="F108" s="46" t="s">
        <v>50</v>
      </c>
      <c r="G108" s="51">
        <f t="shared" si="25"/>
        <v>29.604863378135612</v>
      </c>
      <c r="H108" s="51">
        <f t="shared" si="26"/>
        <v>29.604863378135612</v>
      </c>
      <c r="I108" s="51">
        <f t="shared" si="27"/>
        <v>15.240153099999999</v>
      </c>
      <c r="J108" s="51">
        <v>0.68016982135593196</v>
      </c>
      <c r="K108" s="51">
        <f>SUM(K109:K157)</f>
        <v>15.240153099999999</v>
      </c>
      <c r="L108" s="51">
        <v>7.1268809322033961</v>
      </c>
      <c r="M108" s="46" t="s">
        <v>50</v>
      </c>
      <c r="N108" s="51">
        <v>19.142059980508488</v>
      </c>
      <c r="O108" s="46" t="s">
        <v>50</v>
      </c>
      <c r="P108" s="51">
        <f>SUM(P109:P157)</f>
        <v>2.6557526440677957</v>
      </c>
      <c r="Q108" s="46" t="s">
        <v>50</v>
      </c>
      <c r="R108" s="46" t="s">
        <v>50</v>
      </c>
      <c r="S108" s="51">
        <f t="shared" si="24"/>
        <v>14.364710278135613</v>
      </c>
      <c r="T108" s="51">
        <f t="shared" si="28"/>
        <v>14.559983278644067</v>
      </c>
      <c r="U108" s="37">
        <f t="shared" si="29"/>
        <v>2140.6394140831553</v>
      </c>
      <c r="V108" s="38" t="s">
        <v>50</v>
      </c>
    </row>
    <row r="109" spans="1:22" ht="31.5" x14ac:dyDescent="0.25">
      <c r="A109" s="57" t="s">
        <v>28</v>
      </c>
      <c r="B109" s="58" t="s">
        <v>377</v>
      </c>
      <c r="C109" s="59" t="s">
        <v>378</v>
      </c>
      <c r="D109" s="49">
        <v>0</v>
      </c>
      <c r="E109" s="49">
        <v>0</v>
      </c>
      <c r="F109" s="47" t="s">
        <v>50</v>
      </c>
      <c r="G109" s="49">
        <f t="shared" si="25"/>
        <v>0</v>
      </c>
      <c r="H109" s="49">
        <f t="shared" si="26"/>
        <v>0</v>
      </c>
      <c r="I109" s="49">
        <f t="shared" si="27"/>
        <v>2.1573411999999998</v>
      </c>
      <c r="J109" s="49">
        <v>0</v>
      </c>
      <c r="K109" s="49">
        <f>2157.3412/1000</f>
        <v>2.1573411999999998</v>
      </c>
      <c r="L109" s="49">
        <v>0</v>
      </c>
      <c r="M109" s="47" t="s">
        <v>50</v>
      </c>
      <c r="N109" s="49">
        <v>0</v>
      </c>
      <c r="O109" s="47" t="s">
        <v>50</v>
      </c>
      <c r="P109" s="49">
        <v>0</v>
      </c>
      <c r="Q109" s="47" t="s">
        <v>50</v>
      </c>
      <c r="R109" s="47" t="s">
        <v>50</v>
      </c>
      <c r="S109" s="49">
        <f t="shared" si="24"/>
        <v>-2.1573411999999998</v>
      </c>
      <c r="T109" s="49">
        <f t="shared" si="28"/>
        <v>2.1573411999999998</v>
      </c>
      <c r="U109" s="50">
        <v>100</v>
      </c>
      <c r="V109" s="41" t="s">
        <v>438</v>
      </c>
    </row>
    <row r="110" spans="1:22" ht="45" x14ac:dyDescent="0.25">
      <c r="A110" s="27" t="s">
        <v>28</v>
      </c>
      <c r="B110" s="22" t="s">
        <v>119</v>
      </c>
      <c r="C110" s="28" t="s">
        <v>120</v>
      </c>
      <c r="D110" s="49">
        <v>0.56711595330739295</v>
      </c>
      <c r="E110" s="49">
        <v>0</v>
      </c>
      <c r="F110" s="47" t="s">
        <v>50</v>
      </c>
      <c r="G110" s="49">
        <f t="shared" si="25"/>
        <v>4.3724639999999999</v>
      </c>
      <c r="H110" s="49">
        <f t="shared" si="26"/>
        <v>4.3724639999999999</v>
      </c>
      <c r="I110" s="49">
        <f t="shared" si="27"/>
        <v>0</v>
      </c>
      <c r="J110" s="49">
        <v>3.771294E-2</v>
      </c>
      <c r="K110" s="49">
        <v>0</v>
      </c>
      <c r="L110" s="49">
        <v>0</v>
      </c>
      <c r="M110" s="47" t="s">
        <v>50</v>
      </c>
      <c r="N110" s="49">
        <v>4.3347510600000003</v>
      </c>
      <c r="O110" s="47" t="s">
        <v>50</v>
      </c>
      <c r="P110" s="49">
        <v>0</v>
      </c>
      <c r="Q110" s="47" t="s">
        <v>50</v>
      </c>
      <c r="R110" s="47" t="s">
        <v>50</v>
      </c>
      <c r="S110" s="49">
        <f t="shared" si="24"/>
        <v>4.3724639999999999</v>
      </c>
      <c r="T110" s="49">
        <f t="shared" si="28"/>
        <v>-3.771294E-2</v>
      </c>
      <c r="U110" s="50">
        <f t="shared" si="29"/>
        <v>-100</v>
      </c>
      <c r="V110" s="42" t="s">
        <v>444</v>
      </c>
    </row>
    <row r="111" spans="1:22" ht="45" x14ac:dyDescent="0.25">
      <c r="A111" s="27" t="s">
        <v>28</v>
      </c>
      <c r="B111" s="22" t="s">
        <v>121</v>
      </c>
      <c r="C111" s="28" t="s">
        <v>122</v>
      </c>
      <c r="D111" s="49">
        <v>0</v>
      </c>
      <c r="E111" s="49">
        <v>0</v>
      </c>
      <c r="F111" s="47" t="s">
        <v>50</v>
      </c>
      <c r="G111" s="49">
        <f t="shared" si="25"/>
        <v>0.92838200000000004</v>
      </c>
      <c r="H111" s="49">
        <f t="shared" si="26"/>
        <v>0.92838200000000004</v>
      </c>
      <c r="I111" s="49">
        <f t="shared" si="27"/>
        <v>0</v>
      </c>
      <c r="J111" s="49">
        <v>0.05</v>
      </c>
      <c r="K111" s="49">
        <v>0</v>
      </c>
      <c r="L111" s="49">
        <v>0</v>
      </c>
      <c r="M111" s="47" t="s">
        <v>50</v>
      </c>
      <c r="N111" s="49">
        <v>0</v>
      </c>
      <c r="O111" s="47" t="s">
        <v>50</v>
      </c>
      <c r="P111" s="49">
        <v>0.878382</v>
      </c>
      <c r="Q111" s="47" t="s">
        <v>50</v>
      </c>
      <c r="R111" s="47" t="s">
        <v>50</v>
      </c>
      <c r="S111" s="49">
        <f t="shared" si="24"/>
        <v>0.92838200000000004</v>
      </c>
      <c r="T111" s="49">
        <f t="shared" si="28"/>
        <v>-0.05</v>
      </c>
      <c r="U111" s="50">
        <f t="shared" si="29"/>
        <v>-100</v>
      </c>
      <c r="V111" s="42" t="s">
        <v>444</v>
      </c>
    </row>
    <row r="112" spans="1:22" ht="30" x14ac:dyDescent="0.25">
      <c r="A112" s="60" t="s">
        <v>28</v>
      </c>
      <c r="B112" s="22" t="s">
        <v>379</v>
      </c>
      <c r="C112" s="61" t="s">
        <v>380</v>
      </c>
      <c r="D112" s="49">
        <v>0</v>
      </c>
      <c r="E112" s="49">
        <v>0</v>
      </c>
      <c r="F112" s="47" t="s">
        <v>50</v>
      </c>
      <c r="G112" s="49">
        <f t="shared" si="25"/>
        <v>0</v>
      </c>
      <c r="H112" s="49">
        <f t="shared" si="26"/>
        <v>0</v>
      </c>
      <c r="I112" s="49">
        <f t="shared" si="27"/>
        <v>4.3547729999999993E-2</v>
      </c>
      <c r="J112" s="49">
        <v>0</v>
      </c>
      <c r="K112" s="49">
        <v>4.3547729999999993E-2</v>
      </c>
      <c r="L112" s="49">
        <v>0</v>
      </c>
      <c r="M112" s="47" t="s">
        <v>50</v>
      </c>
      <c r="N112" s="49">
        <v>0</v>
      </c>
      <c r="O112" s="47" t="s">
        <v>50</v>
      </c>
      <c r="P112" s="49">
        <v>0</v>
      </c>
      <c r="Q112" s="47" t="s">
        <v>50</v>
      </c>
      <c r="R112" s="47" t="s">
        <v>50</v>
      </c>
      <c r="S112" s="49">
        <f t="shared" si="24"/>
        <v>-4.3547729999999993E-2</v>
      </c>
      <c r="T112" s="49">
        <f t="shared" si="28"/>
        <v>4.3547729999999993E-2</v>
      </c>
      <c r="U112" s="50">
        <v>100</v>
      </c>
      <c r="V112" s="41" t="s">
        <v>439</v>
      </c>
    </row>
    <row r="113" spans="1:22" ht="30" x14ac:dyDescent="0.25">
      <c r="A113" s="60" t="s">
        <v>28</v>
      </c>
      <c r="B113" s="22" t="s">
        <v>381</v>
      </c>
      <c r="C113" s="61" t="s">
        <v>382</v>
      </c>
      <c r="D113" s="49">
        <v>0</v>
      </c>
      <c r="E113" s="49">
        <v>0</v>
      </c>
      <c r="F113" s="47" t="s">
        <v>50</v>
      </c>
      <c r="G113" s="49">
        <f t="shared" si="25"/>
        <v>0</v>
      </c>
      <c r="H113" s="49">
        <f t="shared" si="26"/>
        <v>0</v>
      </c>
      <c r="I113" s="49">
        <f t="shared" si="27"/>
        <v>4.6098140000000003E-2</v>
      </c>
      <c r="J113" s="49">
        <v>0</v>
      </c>
      <c r="K113" s="49">
        <v>4.6098140000000003E-2</v>
      </c>
      <c r="L113" s="49">
        <v>0</v>
      </c>
      <c r="M113" s="47" t="s">
        <v>50</v>
      </c>
      <c r="N113" s="49">
        <v>0</v>
      </c>
      <c r="O113" s="47" t="s">
        <v>50</v>
      </c>
      <c r="P113" s="49">
        <v>0</v>
      </c>
      <c r="Q113" s="47" t="s">
        <v>50</v>
      </c>
      <c r="R113" s="47" t="s">
        <v>50</v>
      </c>
      <c r="S113" s="49">
        <f t="shared" ref="S113:S177" si="30">G113-I113</f>
        <v>-4.6098140000000003E-2</v>
      </c>
      <c r="T113" s="49">
        <f t="shared" si="28"/>
        <v>4.6098140000000003E-2</v>
      </c>
      <c r="U113" s="50">
        <v>100</v>
      </c>
      <c r="V113" s="41" t="s">
        <v>439</v>
      </c>
    </row>
    <row r="114" spans="1:22" ht="30" x14ac:dyDescent="0.25">
      <c r="A114" s="60" t="s">
        <v>28</v>
      </c>
      <c r="B114" s="22" t="s">
        <v>383</v>
      </c>
      <c r="C114" s="61" t="s">
        <v>384</v>
      </c>
      <c r="D114" s="49">
        <v>0</v>
      </c>
      <c r="E114" s="49">
        <v>0</v>
      </c>
      <c r="F114" s="47" t="s">
        <v>50</v>
      </c>
      <c r="G114" s="49">
        <f t="shared" si="25"/>
        <v>0</v>
      </c>
      <c r="H114" s="49">
        <f t="shared" si="26"/>
        <v>0</v>
      </c>
      <c r="I114" s="49">
        <f t="shared" si="27"/>
        <v>5.8646719999999999E-2</v>
      </c>
      <c r="J114" s="49">
        <v>0</v>
      </c>
      <c r="K114" s="49">
        <v>5.8646719999999999E-2</v>
      </c>
      <c r="L114" s="49">
        <v>0</v>
      </c>
      <c r="M114" s="47" t="s">
        <v>50</v>
      </c>
      <c r="N114" s="49">
        <v>0</v>
      </c>
      <c r="O114" s="47" t="s">
        <v>50</v>
      </c>
      <c r="P114" s="49">
        <v>0</v>
      </c>
      <c r="Q114" s="47" t="s">
        <v>50</v>
      </c>
      <c r="R114" s="47" t="s">
        <v>50</v>
      </c>
      <c r="S114" s="49">
        <f t="shared" si="30"/>
        <v>-5.8646719999999999E-2</v>
      </c>
      <c r="T114" s="49">
        <f t="shared" si="28"/>
        <v>5.8646719999999999E-2</v>
      </c>
      <c r="U114" s="50">
        <v>100</v>
      </c>
      <c r="V114" s="41" t="s">
        <v>437</v>
      </c>
    </row>
    <row r="115" spans="1:22" ht="30" x14ac:dyDescent="0.25">
      <c r="A115" s="60" t="s">
        <v>28</v>
      </c>
      <c r="B115" s="22" t="s">
        <v>385</v>
      </c>
      <c r="C115" s="61" t="s">
        <v>386</v>
      </c>
      <c r="D115" s="49">
        <v>0</v>
      </c>
      <c r="E115" s="49">
        <v>0</v>
      </c>
      <c r="F115" s="47" t="s">
        <v>50</v>
      </c>
      <c r="G115" s="49">
        <f t="shared" si="25"/>
        <v>0</v>
      </c>
      <c r="H115" s="49">
        <f t="shared" si="26"/>
        <v>0</v>
      </c>
      <c r="I115" s="49">
        <f t="shared" si="27"/>
        <v>4.5851179999999998E-2</v>
      </c>
      <c r="J115" s="49">
        <v>0</v>
      </c>
      <c r="K115" s="49">
        <v>4.5851179999999998E-2</v>
      </c>
      <c r="L115" s="49">
        <v>0</v>
      </c>
      <c r="M115" s="47" t="s">
        <v>50</v>
      </c>
      <c r="N115" s="49">
        <v>0</v>
      </c>
      <c r="O115" s="47" t="s">
        <v>50</v>
      </c>
      <c r="P115" s="49">
        <v>0</v>
      </c>
      <c r="Q115" s="47" t="s">
        <v>50</v>
      </c>
      <c r="R115" s="47" t="s">
        <v>50</v>
      </c>
      <c r="S115" s="49">
        <f t="shared" si="30"/>
        <v>-4.5851179999999998E-2</v>
      </c>
      <c r="T115" s="49">
        <f t="shared" si="28"/>
        <v>4.5851179999999998E-2</v>
      </c>
      <c r="U115" s="50">
        <v>100</v>
      </c>
      <c r="V115" s="41" t="s">
        <v>437</v>
      </c>
    </row>
    <row r="116" spans="1:22" ht="30" x14ac:dyDescent="0.25">
      <c r="A116" s="60" t="s">
        <v>28</v>
      </c>
      <c r="B116" s="22" t="s">
        <v>387</v>
      </c>
      <c r="C116" s="61" t="s">
        <v>388</v>
      </c>
      <c r="D116" s="49">
        <v>0</v>
      </c>
      <c r="E116" s="49">
        <v>0</v>
      </c>
      <c r="F116" s="47" t="s">
        <v>50</v>
      </c>
      <c r="G116" s="49">
        <f t="shared" si="25"/>
        <v>0</v>
      </c>
      <c r="H116" s="49">
        <f t="shared" si="26"/>
        <v>0</v>
      </c>
      <c r="I116" s="49">
        <f t="shared" si="27"/>
        <v>6.1632609999999997E-2</v>
      </c>
      <c r="J116" s="49">
        <v>0</v>
      </c>
      <c r="K116" s="49">
        <v>6.1632609999999997E-2</v>
      </c>
      <c r="L116" s="49">
        <v>0</v>
      </c>
      <c r="M116" s="47" t="s">
        <v>50</v>
      </c>
      <c r="N116" s="49">
        <v>0</v>
      </c>
      <c r="O116" s="47" t="s">
        <v>50</v>
      </c>
      <c r="P116" s="49">
        <v>0</v>
      </c>
      <c r="Q116" s="47" t="s">
        <v>50</v>
      </c>
      <c r="R116" s="47" t="s">
        <v>50</v>
      </c>
      <c r="S116" s="49">
        <f t="shared" si="30"/>
        <v>-6.1632609999999997E-2</v>
      </c>
      <c r="T116" s="49">
        <f t="shared" si="28"/>
        <v>6.1632609999999997E-2</v>
      </c>
      <c r="U116" s="50">
        <v>100</v>
      </c>
      <c r="V116" s="41" t="s">
        <v>437</v>
      </c>
    </row>
    <row r="117" spans="1:22" ht="30" x14ac:dyDescent="0.25">
      <c r="A117" s="60" t="s">
        <v>28</v>
      </c>
      <c r="B117" s="22" t="s">
        <v>389</v>
      </c>
      <c r="C117" s="61" t="s">
        <v>390</v>
      </c>
      <c r="D117" s="49">
        <v>0</v>
      </c>
      <c r="E117" s="49">
        <v>0</v>
      </c>
      <c r="F117" s="47" t="s">
        <v>50</v>
      </c>
      <c r="G117" s="49">
        <f t="shared" si="25"/>
        <v>0</v>
      </c>
      <c r="H117" s="49">
        <f t="shared" si="26"/>
        <v>0</v>
      </c>
      <c r="I117" s="49">
        <f t="shared" si="27"/>
        <v>0</v>
      </c>
      <c r="J117" s="49">
        <v>0</v>
      </c>
      <c r="K117" s="49">
        <v>0</v>
      </c>
      <c r="L117" s="49">
        <v>0</v>
      </c>
      <c r="M117" s="47" t="s">
        <v>50</v>
      </c>
      <c r="N117" s="49">
        <v>0</v>
      </c>
      <c r="O117" s="47" t="s">
        <v>50</v>
      </c>
      <c r="P117" s="49">
        <v>0</v>
      </c>
      <c r="Q117" s="47" t="s">
        <v>50</v>
      </c>
      <c r="R117" s="47" t="s">
        <v>50</v>
      </c>
      <c r="S117" s="49">
        <f t="shared" si="30"/>
        <v>0</v>
      </c>
      <c r="T117" s="49">
        <f t="shared" si="28"/>
        <v>0</v>
      </c>
      <c r="U117" s="50">
        <v>100</v>
      </c>
      <c r="V117" s="41" t="s">
        <v>437</v>
      </c>
    </row>
    <row r="118" spans="1:22" ht="30" x14ac:dyDescent="0.25">
      <c r="A118" s="60" t="s">
        <v>28</v>
      </c>
      <c r="B118" s="22" t="s">
        <v>391</v>
      </c>
      <c r="C118" s="61" t="s">
        <v>392</v>
      </c>
      <c r="D118" s="49">
        <v>0</v>
      </c>
      <c r="E118" s="49">
        <v>0</v>
      </c>
      <c r="F118" s="47" t="s">
        <v>50</v>
      </c>
      <c r="G118" s="49">
        <f t="shared" si="25"/>
        <v>0</v>
      </c>
      <c r="H118" s="49">
        <f t="shared" si="26"/>
        <v>0</v>
      </c>
      <c r="I118" s="49">
        <f t="shared" si="27"/>
        <v>5.8039760000000003E-2</v>
      </c>
      <c r="J118" s="49">
        <v>0</v>
      </c>
      <c r="K118" s="49">
        <v>5.8039760000000003E-2</v>
      </c>
      <c r="L118" s="49">
        <v>0</v>
      </c>
      <c r="M118" s="47" t="s">
        <v>50</v>
      </c>
      <c r="N118" s="49">
        <v>0</v>
      </c>
      <c r="O118" s="47" t="s">
        <v>50</v>
      </c>
      <c r="P118" s="49">
        <v>0</v>
      </c>
      <c r="Q118" s="47" t="s">
        <v>50</v>
      </c>
      <c r="R118" s="47" t="s">
        <v>50</v>
      </c>
      <c r="S118" s="49">
        <f t="shared" si="30"/>
        <v>-5.8039760000000003E-2</v>
      </c>
      <c r="T118" s="49">
        <f t="shared" si="28"/>
        <v>5.8039760000000003E-2</v>
      </c>
      <c r="U118" s="50">
        <v>100</v>
      </c>
      <c r="V118" s="41" t="s">
        <v>438</v>
      </c>
    </row>
    <row r="119" spans="1:22" ht="30" x14ac:dyDescent="0.25">
      <c r="A119" s="60" t="s">
        <v>28</v>
      </c>
      <c r="B119" s="22" t="s">
        <v>393</v>
      </c>
      <c r="C119" s="61" t="s">
        <v>394</v>
      </c>
      <c r="D119" s="49">
        <v>0</v>
      </c>
      <c r="E119" s="49">
        <v>0</v>
      </c>
      <c r="F119" s="47" t="s">
        <v>50</v>
      </c>
      <c r="G119" s="49">
        <f t="shared" si="25"/>
        <v>0</v>
      </c>
      <c r="H119" s="49">
        <f t="shared" si="26"/>
        <v>0</v>
      </c>
      <c r="I119" s="49">
        <f t="shared" si="27"/>
        <v>6.3006199999999998E-2</v>
      </c>
      <c r="J119" s="49">
        <v>0</v>
      </c>
      <c r="K119" s="49">
        <v>6.3006199999999998E-2</v>
      </c>
      <c r="L119" s="49">
        <v>0</v>
      </c>
      <c r="M119" s="47" t="s">
        <v>50</v>
      </c>
      <c r="N119" s="49">
        <v>0</v>
      </c>
      <c r="O119" s="47" t="s">
        <v>50</v>
      </c>
      <c r="P119" s="49">
        <v>0</v>
      </c>
      <c r="Q119" s="47" t="s">
        <v>50</v>
      </c>
      <c r="R119" s="47" t="s">
        <v>50</v>
      </c>
      <c r="S119" s="49">
        <f t="shared" si="30"/>
        <v>-6.3006199999999998E-2</v>
      </c>
      <c r="T119" s="49">
        <f t="shared" si="28"/>
        <v>6.3006199999999998E-2</v>
      </c>
      <c r="U119" s="50">
        <v>100</v>
      </c>
      <c r="V119" s="41" t="s">
        <v>438</v>
      </c>
    </row>
    <row r="120" spans="1:22" ht="30" x14ac:dyDescent="0.25">
      <c r="A120" s="60" t="s">
        <v>28</v>
      </c>
      <c r="B120" s="22" t="s">
        <v>395</v>
      </c>
      <c r="C120" s="61" t="s">
        <v>396</v>
      </c>
      <c r="D120" s="49">
        <v>0</v>
      </c>
      <c r="E120" s="49">
        <v>0</v>
      </c>
      <c r="F120" s="47" t="s">
        <v>50</v>
      </c>
      <c r="G120" s="49">
        <f t="shared" si="25"/>
        <v>0</v>
      </c>
      <c r="H120" s="49">
        <f t="shared" si="26"/>
        <v>0</v>
      </c>
      <c r="I120" s="49">
        <f t="shared" si="27"/>
        <v>2.8230139999999997E-2</v>
      </c>
      <c r="J120" s="49">
        <v>0</v>
      </c>
      <c r="K120" s="49">
        <v>2.8230139999999997E-2</v>
      </c>
      <c r="L120" s="49">
        <v>0</v>
      </c>
      <c r="M120" s="47" t="s">
        <v>50</v>
      </c>
      <c r="N120" s="49">
        <v>0</v>
      </c>
      <c r="O120" s="47" t="s">
        <v>50</v>
      </c>
      <c r="P120" s="49">
        <v>0</v>
      </c>
      <c r="Q120" s="47" t="s">
        <v>50</v>
      </c>
      <c r="R120" s="47" t="s">
        <v>50</v>
      </c>
      <c r="S120" s="49">
        <f t="shared" si="30"/>
        <v>-2.8230139999999997E-2</v>
      </c>
      <c r="T120" s="49">
        <f t="shared" si="28"/>
        <v>2.8230139999999997E-2</v>
      </c>
      <c r="U120" s="50">
        <v>100</v>
      </c>
      <c r="V120" s="41" t="s">
        <v>438</v>
      </c>
    </row>
    <row r="121" spans="1:22" ht="30" x14ac:dyDescent="0.25">
      <c r="A121" s="60" t="s">
        <v>28</v>
      </c>
      <c r="B121" s="22" t="s">
        <v>397</v>
      </c>
      <c r="C121" s="61" t="s">
        <v>398</v>
      </c>
      <c r="D121" s="49">
        <v>0</v>
      </c>
      <c r="E121" s="49">
        <v>0</v>
      </c>
      <c r="F121" s="47" t="s">
        <v>50</v>
      </c>
      <c r="G121" s="49">
        <f t="shared" si="25"/>
        <v>0</v>
      </c>
      <c r="H121" s="49">
        <f t="shared" si="26"/>
        <v>0</v>
      </c>
      <c r="I121" s="49">
        <f t="shared" si="27"/>
        <v>1.5737669999999999E-2</v>
      </c>
      <c r="J121" s="49">
        <v>0</v>
      </c>
      <c r="K121" s="49">
        <v>1.5737669999999999E-2</v>
      </c>
      <c r="L121" s="49">
        <v>0</v>
      </c>
      <c r="M121" s="47" t="s">
        <v>50</v>
      </c>
      <c r="N121" s="49">
        <v>0</v>
      </c>
      <c r="O121" s="47" t="s">
        <v>50</v>
      </c>
      <c r="P121" s="49">
        <v>0</v>
      </c>
      <c r="Q121" s="47" t="s">
        <v>50</v>
      </c>
      <c r="R121" s="47" t="s">
        <v>50</v>
      </c>
      <c r="S121" s="49">
        <f t="shared" si="30"/>
        <v>-1.5737669999999999E-2</v>
      </c>
      <c r="T121" s="49">
        <f t="shared" si="28"/>
        <v>1.5737669999999999E-2</v>
      </c>
      <c r="U121" s="50">
        <v>100</v>
      </c>
      <c r="V121" s="41" t="s">
        <v>438</v>
      </c>
    </row>
    <row r="122" spans="1:22" ht="30" x14ac:dyDescent="0.25">
      <c r="A122" s="60" t="s">
        <v>28</v>
      </c>
      <c r="B122" s="22" t="s">
        <v>399</v>
      </c>
      <c r="C122" s="61" t="s">
        <v>400</v>
      </c>
      <c r="D122" s="49">
        <v>0</v>
      </c>
      <c r="E122" s="49">
        <v>0</v>
      </c>
      <c r="F122" s="47" t="s">
        <v>50</v>
      </c>
      <c r="G122" s="49">
        <f t="shared" si="25"/>
        <v>0</v>
      </c>
      <c r="H122" s="49">
        <f t="shared" si="26"/>
        <v>0</v>
      </c>
      <c r="I122" s="49">
        <f t="shared" si="27"/>
        <v>1.426588E-2</v>
      </c>
      <c r="J122" s="49">
        <v>0</v>
      </c>
      <c r="K122" s="49">
        <v>1.426588E-2</v>
      </c>
      <c r="L122" s="49">
        <v>0</v>
      </c>
      <c r="M122" s="47" t="s">
        <v>50</v>
      </c>
      <c r="N122" s="49">
        <v>0</v>
      </c>
      <c r="O122" s="47" t="s">
        <v>50</v>
      </c>
      <c r="P122" s="49">
        <v>0</v>
      </c>
      <c r="Q122" s="47" t="s">
        <v>50</v>
      </c>
      <c r="R122" s="47" t="s">
        <v>50</v>
      </c>
      <c r="S122" s="49">
        <f t="shared" si="30"/>
        <v>-1.426588E-2</v>
      </c>
      <c r="T122" s="49">
        <f t="shared" si="28"/>
        <v>1.426588E-2</v>
      </c>
      <c r="U122" s="50">
        <v>100</v>
      </c>
      <c r="V122" s="41" t="s">
        <v>438</v>
      </c>
    </row>
    <row r="123" spans="1:22" ht="45" x14ac:dyDescent="0.25">
      <c r="A123" s="29" t="s">
        <v>28</v>
      </c>
      <c r="B123" s="22" t="s">
        <v>123</v>
      </c>
      <c r="C123" s="23" t="s">
        <v>124</v>
      </c>
      <c r="D123" s="49">
        <v>3.2713493965404565E-2</v>
      </c>
      <c r="E123" s="49">
        <v>0</v>
      </c>
      <c r="F123" s="47" t="s">
        <v>50</v>
      </c>
      <c r="G123" s="49">
        <f t="shared" si="25"/>
        <v>0.25451098305084757</v>
      </c>
      <c r="H123" s="49">
        <f t="shared" si="26"/>
        <v>0.25451098305084757</v>
      </c>
      <c r="I123" s="49">
        <f t="shared" si="27"/>
        <v>0</v>
      </c>
      <c r="J123" s="49">
        <v>0</v>
      </c>
      <c r="K123" s="49">
        <v>0</v>
      </c>
      <c r="L123" s="49">
        <v>0</v>
      </c>
      <c r="M123" s="47" t="s">
        <v>50</v>
      </c>
      <c r="N123" s="49">
        <v>0.25451098305084757</v>
      </c>
      <c r="O123" s="47" t="s">
        <v>50</v>
      </c>
      <c r="P123" s="49">
        <v>0</v>
      </c>
      <c r="Q123" s="47" t="s">
        <v>50</v>
      </c>
      <c r="R123" s="47" t="s">
        <v>50</v>
      </c>
      <c r="S123" s="49">
        <f t="shared" si="30"/>
        <v>0.25451098305084757</v>
      </c>
      <c r="T123" s="49">
        <f t="shared" si="28"/>
        <v>0</v>
      </c>
      <c r="U123" s="50">
        <v>0</v>
      </c>
      <c r="V123" s="48" t="s">
        <v>50</v>
      </c>
    </row>
    <row r="124" spans="1:22" ht="45" x14ac:dyDescent="0.25">
      <c r="A124" s="29" t="s">
        <v>28</v>
      </c>
      <c r="B124" s="22" t="s">
        <v>125</v>
      </c>
      <c r="C124" s="23" t="s">
        <v>126</v>
      </c>
      <c r="D124" s="49">
        <v>2.4535120474053429E-2</v>
      </c>
      <c r="E124" s="49">
        <v>0</v>
      </c>
      <c r="F124" s="47" t="s">
        <v>50</v>
      </c>
      <c r="G124" s="49">
        <f t="shared" si="25"/>
        <v>0.19088323728813569</v>
      </c>
      <c r="H124" s="49">
        <f t="shared" si="26"/>
        <v>0.19088323728813569</v>
      </c>
      <c r="I124" s="49">
        <f t="shared" si="27"/>
        <v>0</v>
      </c>
      <c r="J124" s="49">
        <v>0</v>
      </c>
      <c r="K124" s="49">
        <v>0</v>
      </c>
      <c r="L124" s="49">
        <v>0</v>
      </c>
      <c r="M124" s="47" t="s">
        <v>50</v>
      </c>
      <c r="N124" s="49">
        <v>0.19088323728813569</v>
      </c>
      <c r="O124" s="47" t="s">
        <v>50</v>
      </c>
      <c r="P124" s="49">
        <v>0</v>
      </c>
      <c r="Q124" s="47" t="s">
        <v>50</v>
      </c>
      <c r="R124" s="47" t="s">
        <v>50</v>
      </c>
      <c r="S124" s="49">
        <f t="shared" si="30"/>
        <v>0.19088323728813569</v>
      </c>
      <c r="T124" s="49">
        <f t="shared" si="28"/>
        <v>0</v>
      </c>
      <c r="U124" s="50">
        <v>0</v>
      </c>
      <c r="V124" s="48" t="s">
        <v>50</v>
      </c>
    </row>
    <row r="125" spans="1:22" ht="45" x14ac:dyDescent="0.25">
      <c r="A125" s="29" t="s">
        <v>28</v>
      </c>
      <c r="B125" s="22" t="s">
        <v>127</v>
      </c>
      <c r="C125" s="23" t="s">
        <v>128</v>
      </c>
      <c r="D125" s="49">
        <v>2.4535120474053429E-2</v>
      </c>
      <c r="E125" s="49">
        <v>0</v>
      </c>
      <c r="F125" s="47" t="s">
        <v>50</v>
      </c>
      <c r="G125" s="49">
        <f t="shared" si="25"/>
        <v>0.19088323728813569</v>
      </c>
      <c r="H125" s="49">
        <f t="shared" si="26"/>
        <v>0.19088323728813569</v>
      </c>
      <c r="I125" s="49">
        <f t="shared" si="27"/>
        <v>0</v>
      </c>
      <c r="J125" s="49">
        <v>0</v>
      </c>
      <c r="K125" s="49">
        <v>0</v>
      </c>
      <c r="L125" s="49">
        <v>0</v>
      </c>
      <c r="M125" s="47" t="s">
        <v>50</v>
      </c>
      <c r="N125" s="49">
        <v>0.19088323728813569</v>
      </c>
      <c r="O125" s="47" t="s">
        <v>50</v>
      </c>
      <c r="P125" s="49">
        <v>0</v>
      </c>
      <c r="Q125" s="47" t="s">
        <v>50</v>
      </c>
      <c r="R125" s="47" t="s">
        <v>50</v>
      </c>
      <c r="S125" s="49">
        <f t="shared" si="30"/>
        <v>0.19088323728813569</v>
      </c>
      <c r="T125" s="49">
        <f t="shared" si="28"/>
        <v>0</v>
      </c>
      <c r="U125" s="50">
        <v>0</v>
      </c>
      <c r="V125" s="48" t="s">
        <v>50</v>
      </c>
    </row>
    <row r="126" spans="1:22" ht="45" x14ac:dyDescent="0.25">
      <c r="A126" s="29" t="s">
        <v>28</v>
      </c>
      <c r="B126" s="22" t="s">
        <v>129</v>
      </c>
      <c r="C126" s="23" t="s">
        <v>130</v>
      </c>
      <c r="D126" s="49">
        <v>2.4535120474053429E-2</v>
      </c>
      <c r="E126" s="49">
        <v>0</v>
      </c>
      <c r="F126" s="47" t="s">
        <v>50</v>
      </c>
      <c r="G126" s="49">
        <f t="shared" si="25"/>
        <v>0.19088323728813569</v>
      </c>
      <c r="H126" s="49">
        <f t="shared" si="26"/>
        <v>0.19088323728813569</v>
      </c>
      <c r="I126" s="49">
        <f t="shared" si="27"/>
        <v>0</v>
      </c>
      <c r="J126" s="49">
        <v>0</v>
      </c>
      <c r="K126" s="49">
        <v>0</v>
      </c>
      <c r="L126" s="49">
        <v>0</v>
      </c>
      <c r="M126" s="47" t="s">
        <v>50</v>
      </c>
      <c r="N126" s="49">
        <v>0.19088323728813569</v>
      </c>
      <c r="O126" s="47" t="s">
        <v>50</v>
      </c>
      <c r="P126" s="49">
        <v>0</v>
      </c>
      <c r="Q126" s="47" t="s">
        <v>50</v>
      </c>
      <c r="R126" s="47" t="s">
        <v>50</v>
      </c>
      <c r="S126" s="49">
        <f t="shared" si="30"/>
        <v>0.19088323728813569</v>
      </c>
      <c r="T126" s="49">
        <f t="shared" si="28"/>
        <v>0</v>
      </c>
      <c r="U126" s="50">
        <v>0</v>
      </c>
      <c r="V126" s="48" t="s">
        <v>50</v>
      </c>
    </row>
    <row r="127" spans="1:22" ht="45" x14ac:dyDescent="0.25">
      <c r="A127" s="29" t="s">
        <v>28</v>
      </c>
      <c r="B127" s="22" t="s">
        <v>131</v>
      </c>
      <c r="C127" s="23" t="s">
        <v>132</v>
      </c>
      <c r="D127" s="49">
        <v>3.2713493965404565E-2</v>
      </c>
      <c r="E127" s="49">
        <v>0</v>
      </c>
      <c r="F127" s="47" t="s">
        <v>50</v>
      </c>
      <c r="G127" s="49">
        <f t="shared" si="25"/>
        <v>0.25451098305084757</v>
      </c>
      <c r="H127" s="49">
        <f t="shared" si="26"/>
        <v>0.25451098305084757</v>
      </c>
      <c r="I127" s="49">
        <f t="shared" si="27"/>
        <v>0</v>
      </c>
      <c r="J127" s="49">
        <v>0</v>
      </c>
      <c r="K127" s="49">
        <v>0</v>
      </c>
      <c r="L127" s="49">
        <v>0</v>
      </c>
      <c r="M127" s="47" t="s">
        <v>50</v>
      </c>
      <c r="N127" s="49">
        <v>0.25451098305084757</v>
      </c>
      <c r="O127" s="47" t="s">
        <v>50</v>
      </c>
      <c r="P127" s="49">
        <v>0</v>
      </c>
      <c r="Q127" s="47" t="s">
        <v>50</v>
      </c>
      <c r="R127" s="47" t="s">
        <v>50</v>
      </c>
      <c r="S127" s="49">
        <f t="shared" si="30"/>
        <v>0.25451098305084757</v>
      </c>
      <c r="T127" s="49">
        <f t="shared" si="28"/>
        <v>0</v>
      </c>
      <c r="U127" s="50">
        <v>0</v>
      </c>
      <c r="V127" s="48" t="s">
        <v>50</v>
      </c>
    </row>
    <row r="128" spans="1:22" ht="45" x14ac:dyDescent="0.25">
      <c r="A128" s="29" t="s">
        <v>28</v>
      </c>
      <c r="B128" s="22" t="s">
        <v>133</v>
      </c>
      <c r="C128" s="23" t="s">
        <v>134</v>
      </c>
      <c r="D128" s="49">
        <v>2.4535120474053429E-2</v>
      </c>
      <c r="E128" s="49">
        <v>0</v>
      </c>
      <c r="F128" s="47" t="s">
        <v>50</v>
      </c>
      <c r="G128" s="49">
        <f t="shared" si="25"/>
        <v>0.19088323728813569</v>
      </c>
      <c r="H128" s="49">
        <f t="shared" si="26"/>
        <v>0.19088323728813569</v>
      </c>
      <c r="I128" s="49">
        <f t="shared" si="27"/>
        <v>0</v>
      </c>
      <c r="J128" s="49">
        <v>0</v>
      </c>
      <c r="K128" s="49">
        <v>0</v>
      </c>
      <c r="L128" s="49">
        <v>0</v>
      </c>
      <c r="M128" s="47" t="s">
        <v>50</v>
      </c>
      <c r="N128" s="49">
        <v>0.19088323728813569</v>
      </c>
      <c r="O128" s="47" t="s">
        <v>50</v>
      </c>
      <c r="P128" s="49">
        <v>0</v>
      </c>
      <c r="Q128" s="47" t="s">
        <v>50</v>
      </c>
      <c r="R128" s="47" t="s">
        <v>50</v>
      </c>
      <c r="S128" s="49">
        <f t="shared" si="30"/>
        <v>0.19088323728813569</v>
      </c>
      <c r="T128" s="49">
        <f t="shared" si="28"/>
        <v>0</v>
      </c>
      <c r="U128" s="50">
        <v>0</v>
      </c>
      <c r="V128" s="48" t="s">
        <v>50</v>
      </c>
    </row>
    <row r="129" spans="1:22" ht="45" x14ac:dyDescent="0.25">
      <c r="A129" s="29" t="s">
        <v>28</v>
      </c>
      <c r="B129" s="30" t="s">
        <v>135</v>
      </c>
      <c r="C129" s="45" t="s">
        <v>136</v>
      </c>
      <c r="D129" s="49">
        <v>1.3384710905842865E-2</v>
      </c>
      <c r="E129" s="49">
        <v>0</v>
      </c>
      <c r="F129" s="47" t="s">
        <v>50</v>
      </c>
      <c r="G129" s="49">
        <f t="shared" si="25"/>
        <v>0.1041330508474575</v>
      </c>
      <c r="H129" s="49">
        <f t="shared" si="26"/>
        <v>0.1041330508474575</v>
      </c>
      <c r="I129" s="49">
        <f t="shared" si="27"/>
        <v>0</v>
      </c>
      <c r="J129" s="49">
        <v>0</v>
      </c>
      <c r="K129" s="49">
        <v>0</v>
      </c>
      <c r="L129" s="49">
        <v>0</v>
      </c>
      <c r="M129" s="47" t="s">
        <v>50</v>
      </c>
      <c r="N129" s="49">
        <v>0.1041330508474575</v>
      </c>
      <c r="O129" s="47" t="s">
        <v>50</v>
      </c>
      <c r="P129" s="49">
        <v>0</v>
      </c>
      <c r="Q129" s="47" t="s">
        <v>50</v>
      </c>
      <c r="R129" s="47" t="s">
        <v>50</v>
      </c>
      <c r="S129" s="49">
        <f t="shared" si="30"/>
        <v>0.1041330508474575</v>
      </c>
      <c r="T129" s="49">
        <f t="shared" si="28"/>
        <v>0</v>
      </c>
      <c r="U129" s="50">
        <v>0</v>
      </c>
      <c r="V129" s="48" t="s">
        <v>50</v>
      </c>
    </row>
    <row r="130" spans="1:22" ht="45" x14ac:dyDescent="0.25">
      <c r="A130" s="29" t="s">
        <v>28</v>
      </c>
      <c r="B130" s="22" t="s">
        <v>137</v>
      </c>
      <c r="C130" s="23" t="s">
        <v>138</v>
      </c>
      <c r="D130" s="49">
        <v>4.049431205611953E-2</v>
      </c>
      <c r="E130" s="49">
        <v>0</v>
      </c>
      <c r="F130" s="47" t="s">
        <v>50</v>
      </c>
      <c r="G130" s="49">
        <f t="shared" si="25"/>
        <v>0.31504574779660999</v>
      </c>
      <c r="H130" s="49">
        <f t="shared" si="26"/>
        <v>0.31504574779660999</v>
      </c>
      <c r="I130" s="49">
        <f t="shared" si="27"/>
        <v>0</v>
      </c>
      <c r="J130" s="49">
        <v>0</v>
      </c>
      <c r="K130" s="49">
        <v>0</v>
      </c>
      <c r="L130" s="49">
        <v>0</v>
      </c>
      <c r="M130" s="47" t="s">
        <v>50</v>
      </c>
      <c r="N130" s="49">
        <v>0.31504574779660999</v>
      </c>
      <c r="O130" s="47" t="s">
        <v>50</v>
      </c>
      <c r="P130" s="49">
        <v>0</v>
      </c>
      <c r="Q130" s="47" t="s">
        <v>50</v>
      </c>
      <c r="R130" s="47" t="s">
        <v>50</v>
      </c>
      <c r="S130" s="49">
        <f t="shared" si="30"/>
        <v>0.31504574779660999</v>
      </c>
      <c r="T130" s="49">
        <f t="shared" si="28"/>
        <v>0</v>
      </c>
      <c r="U130" s="50">
        <v>0</v>
      </c>
      <c r="V130" s="48" t="s">
        <v>50</v>
      </c>
    </row>
    <row r="131" spans="1:22" ht="45" x14ac:dyDescent="0.25">
      <c r="A131" s="29" t="s">
        <v>28</v>
      </c>
      <c r="B131" s="22" t="s">
        <v>139</v>
      </c>
      <c r="C131" s="23" t="s">
        <v>140</v>
      </c>
      <c r="D131" s="49">
        <v>1.4800770423946664E-2</v>
      </c>
      <c r="E131" s="49">
        <v>0</v>
      </c>
      <c r="F131" s="47" t="s">
        <v>50</v>
      </c>
      <c r="G131" s="49">
        <f t="shared" si="25"/>
        <v>0.11514999389830502</v>
      </c>
      <c r="H131" s="49">
        <f t="shared" si="26"/>
        <v>0.11514999389830502</v>
      </c>
      <c r="I131" s="49">
        <f t="shared" si="27"/>
        <v>0</v>
      </c>
      <c r="J131" s="49">
        <v>0</v>
      </c>
      <c r="K131" s="49">
        <v>0</v>
      </c>
      <c r="L131" s="49">
        <v>0</v>
      </c>
      <c r="M131" s="47" t="s">
        <v>50</v>
      </c>
      <c r="N131" s="49">
        <v>0.11514999389830502</v>
      </c>
      <c r="O131" s="47" t="s">
        <v>50</v>
      </c>
      <c r="P131" s="49">
        <v>0</v>
      </c>
      <c r="Q131" s="47" t="s">
        <v>50</v>
      </c>
      <c r="R131" s="47" t="s">
        <v>50</v>
      </c>
      <c r="S131" s="49">
        <f t="shared" si="30"/>
        <v>0.11514999389830502</v>
      </c>
      <c r="T131" s="49">
        <f t="shared" si="28"/>
        <v>0</v>
      </c>
      <c r="U131" s="50">
        <v>0</v>
      </c>
      <c r="V131" s="48" t="s">
        <v>50</v>
      </c>
    </row>
    <row r="132" spans="1:22" ht="45" x14ac:dyDescent="0.25">
      <c r="A132" s="29" t="s">
        <v>28</v>
      </c>
      <c r="B132" s="22" t="s">
        <v>141</v>
      </c>
      <c r="C132" s="23" t="s">
        <v>142</v>
      </c>
      <c r="D132" s="49">
        <v>1.5563265282558485E-2</v>
      </c>
      <c r="E132" s="49">
        <v>0</v>
      </c>
      <c r="F132" s="47" t="s">
        <v>50</v>
      </c>
      <c r="G132" s="49">
        <f t="shared" si="25"/>
        <v>0.12108220389830503</v>
      </c>
      <c r="H132" s="49">
        <f t="shared" si="26"/>
        <v>0.12108220389830503</v>
      </c>
      <c r="I132" s="49">
        <f t="shared" si="27"/>
        <v>0</v>
      </c>
      <c r="J132" s="49">
        <v>0</v>
      </c>
      <c r="K132" s="49">
        <v>0</v>
      </c>
      <c r="L132" s="49">
        <v>0</v>
      </c>
      <c r="M132" s="47" t="s">
        <v>50</v>
      </c>
      <c r="N132" s="49">
        <v>0.12108220389830503</v>
      </c>
      <c r="O132" s="47" t="s">
        <v>50</v>
      </c>
      <c r="P132" s="49">
        <v>0</v>
      </c>
      <c r="Q132" s="47" t="s">
        <v>50</v>
      </c>
      <c r="R132" s="47" t="s">
        <v>50</v>
      </c>
      <c r="S132" s="49">
        <f t="shared" si="30"/>
        <v>0.12108220389830503</v>
      </c>
      <c r="T132" s="49">
        <f t="shared" si="28"/>
        <v>0</v>
      </c>
      <c r="U132" s="50">
        <v>0</v>
      </c>
      <c r="V132" s="48" t="s">
        <v>50</v>
      </c>
    </row>
    <row r="133" spans="1:22" ht="45" x14ac:dyDescent="0.25">
      <c r="A133" s="29" t="s">
        <v>28</v>
      </c>
      <c r="B133" s="22" t="s">
        <v>143</v>
      </c>
      <c r="C133" s="23" t="s">
        <v>144</v>
      </c>
      <c r="D133" s="49">
        <v>3.7167551522809442E-2</v>
      </c>
      <c r="E133" s="49">
        <v>0</v>
      </c>
      <c r="F133" s="47" t="s">
        <v>50</v>
      </c>
      <c r="G133" s="49">
        <f t="shared" si="25"/>
        <v>0.28916355084745748</v>
      </c>
      <c r="H133" s="49">
        <f t="shared" si="26"/>
        <v>0.28916355084745748</v>
      </c>
      <c r="I133" s="49">
        <f t="shared" si="27"/>
        <v>0</v>
      </c>
      <c r="J133" s="49">
        <v>0</v>
      </c>
      <c r="K133" s="49">
        <v>0</v>
      </c>
      <c r="L133" s="49">
        <v>0</v>
      </c>
      <c r="M133" s="47" t="s">
        <v>50</v>
      </c>
      <c r="N133" s="49">
        <v>0.28916355084745748</v>
      </c>
      <c r="O133" s="47" t="s">
        <v>50</v>
      </c>
      <c r="P133" s="49">
        <v>0</v>
      </c>
      <c r="Q133" s="47" t="s">
        <v>50</v>
      </c>
      <c r="R133" s="47" t="s">
        <v>50</v>
      </c>
      <c r="S133" s="49">
        <f t="shared" si="30"/>
        <v>0.28916355084745748</v>
      </c>
      <c r="T133" s="49">
        <f t="shared" si="28"/>
        <v>0</v>
      </c>
      <c r="U133" s="50">
        <v>0</v>
      </c>
      <c r="V133" s="48" t="s">
        <v>50</v>
      </c>
    </row>
    <row r="134" spans="1:22" ht="45" x14ac:dyDescent="0.25">
      <c r="A134" s="29" t="s">
        <v>28</v>
      </c>
      <c r="B134" s="22" t="s">
        <v>145</v>
      </c>
      <c r="C134" s="23" t="s">
        <v>146</v>
      </c>
      <c r="D134" s="49">
        <v>5.8776298200514136E-3</v>
      </c>
      <c r="E134" s="49">
        <v>0</v>
      </c>
      <c r="F134" s="47" t="s">
        <v>50</v>
      </c>
      <c r="G134" s="49">
        <f t="shared" si="25"/>
        <v>4.5727959999999998E-2</v>
      </c>
      <c r="H134" s="49">
        <f t="shared" si="26"/>
        <v>4.5727959999999998E-2</v>
      </c>
      <c r="I134" s="49">
        <f t="shared" si="27"/>
        <v>0</v>
      </c>
      <c r="J134" s="49">
        <v>0</v>
      </c>
      <c r="K134" s="49">
        <v>0</v>
      </c>
      <c r="L134" s="49">
        <v>0</v>
      </c>
      <c r="M134" s="47" t="s">
        <v>50</v>
      </c>
      <c r="N134" s="49">
        <v>4.5727959999999998E-2</v>
      </c>
      <c r="O134" s="47" t="s">
        <v>50</v>
      </c>
      <c r="P134" s="49">
        <v>0</v>
      </c>
      <c r="Q134" s="47" t="s">
        <v>50</v>
      </c>
      <c r="R134" s="47" t="s">
        <v>50</v>
      </c>
      <c r="S134" s="49">
        <f t="shared" si="30"/>
        <v>4.5727959999999998E-2</v>
      </c>
      <c r="T134" s="49">
        <f t="shared" si="28"/>
        <v>0</v>
      </c>
      <c r="U134" s="50">
        <v>0</v>
      </c>
      <c r="V134" s="48" t="s">
        <v>50</v>
      </c>
    </row>
    <row r="135" spans="1:22" ht="45" x14ac:dyDescent="0.25">
      <c r="A135" s="29" t="s">
        <v>28</v>
      </c>
      <c r="B135" s="22" t="s">
        <v>147</v>
      </c>
      <c r="C135" s="23" t="s">
        <v>148</v>
      </c>
      <c r="D135" s="49">
        <v>1.4909698444512207E-2</v>
      </c>
      <c r="E135" s="49">
        <v>0</v>
      </c>
      <c r="F135" s="47" t="s">
        <v>50</v>
      </c>
      <c r="G135" s="49">
        <f t="shared" si="25"/>
        <v>0.11599745389830501</v>
      </c>
      <c r="H135" s="49">
        <f t="shared" si="26"/>
        <v>0.11599745389830501</v>
      </c>
      <c r="I135" s="49">
        <f t="shared" si="27"/>
        <v>0</v>
      </c>
      <c r="J135" s="49">
        <v>0</v>
      </c>
      <c r="K135" s="49">
        <v>0</v>
      </c>
      <c r="L135" s="49">
        <v>0</v>
      </c>
      <c r="M135" s="47" t="s">
        <v>50</v>
      </c>
      <c r="N135" s="49">
        <v>0.11599745389830501</v>
      </c>
      <c r="O135" s="47" t="s">
        <v>50</v>
      </c>
      <c r="P135" s="49">
        <v>0</v>
      </c>
      <c r="Q135" s="47" t="s">
        <v>50</v>
      </c>
      <c r="R135" s="47" t="s">
        <v>50</v>
      </c>
      <c r="S135" s="49">
        <f t="shared" si="30"/>
        <v>0.11599745389830501</v>
      </c>
      <c r="T135" s="49">
        <f t="shared" si="28"/>
        <v>0</v>
      </c>
      <c r="U135" s="50">
        <v>0</v>
      </c>
      <c r="V135" s="48" t="s">
        <v>50</v>
      </c>
    </row>
    <row r="136" spans="1:22" ht="45" x14ac:dyDescent="0.25">
      <c r="A136" s="29" t="s">
        <v>28</v>
      </c>
      <c r="B136" s="22" t="s">
        <v>149</v>
      </c>
      <c r="C136" s="23" t="s">
        <v>150</v>
      </c>
      <c r="D136" s="49">
        <v>2.0787328656703404E-2</v>
      </c>
      <c r="E136" s="49">
        <v>0</v>
      </c>
      <c r="F136" s="47" t="s">
        <v>50</v>
      </c>
      <c r="G136" s="49">
        <f t="shared" si="25"/>
        <v>0.16172541694915246</v>
      </c>
      <c r="H136" s="49">
        <f t="shared" si="26"/>
        <v>0.16172541694915246</v>
      </c>
      <c r="I136" s="49">
        <f t="shared" si="27"/>
        <v>0</v>
      </c>
      <c r="J136" s="49">
        <v>0</v>
      </c>
      <c r="K136" s="49">
        <v>0</v>
      </c>
      <c r="L136" s="49">
        <v>0</v>
      </c>
      <c r="M136" s="47" t="s">
        <v>50</v>
      </c>
      <c r="N136" s="49">
        <v>0.16172541694915246</v>
      </c>
      <c r="O136" s="47" t="s">
        <v>50</v>
      </c>
      <c r="P136" s="49">
        <v>0</v>
      </c>
      <c r="Q136" s="47" t="s">
        <v>50</v>
      </c>
      <c r="R136" s="47" t="s">
        <v>50</v>
      </c>
      <c r="S136" s="49">
        <f t="shared" si="30"/>
        <v>0.16172541694915246</v>
      </c>
      <c r="T136" s="49">
        <f t="shared" si="28"/>
        <v>0</v>
      </c>
      <c r="U136" s="50">
        <v>0</v>
      </c>
      <c r="V136" s="48" t="s">
        <v>50</v>
      </c>
    </row>
    <row r="137" spans="1:22" ht="30" x14ac:dyDescent="0.25">
      <c r="A137" s="29" t="s">
        <v>28</v>
      </c>
      <c r="B137" s="22" t="s">
        <v>151</v>
      </c>
      <c r="C137" s="23" t="s">
        <v>152</v>
      </c>
      <c r="D137" s="49">
        <v>0.12200776218901153</v>
      </c>
      <c r="E137" s="49">
        <v>0</v>
      </c>
      <c r="F137" s="47" t="s">
        <v>50</v>
      </c>
      <c r="G137" s="49">
        <f t="shared" si="25"/>
        <v>0.94922038983051005</v>
      </c>
      <c r="H137" s="49">
        <f t="shared" si="26"/>
        <v>0.94922038983051005</v>
      </c>
      <c r="I137" s="49">
        <f t="shared" si="27"/>
        <v>0</v>
      </c>
      <c r="J137" s="49">
        <v>0</v>
      </c>
      <c r="K137" s="49">
        <v>0</v>
      </c>
      <c r="L137" s="49">
        <v>0.94922038983051005</v>
      </c>
      <c r="M137" s="47" t="s">
        <v>50</v>
      </c>
      <c r="N137" s="49">
        <v>0</v>
      </c>
      <c r="O137" s="47" t="s">
        <v>50</v>
      </c>
      <c r="P137" s="49">
        <v>0</v>
      </c>
      <c r="Q137" s="47" t="s">
        <v>50</v>
      </c>
      <c r="R137" s="47" t="s">
        <v>50</v>
      </c>
      <c r="S137" s="49">
        <f t="shared" si="30"/>
        <v>0.94922038983051005</v>
      </c>
      <c r="T137" s="49">
        <f t="shared" si="28"/>
        <v>0</v>
      </c>
      <c r="U137" s="50">
        <v>0</v>
      </c>
      <c r="V137" s="48" t="s">
        <v>50</v>
      </c>
    </row>
    <row r="138" spans="1:22" ht="30" x14ac:dyDescent="0.25">
      <c r="A138" s="29" t="s">
        <v>28</v>
      </c>
      <c r="B138" s="22" t="s">
        <v>153</v>
      </c>
      <c r="C138" s="23" t="s">
        <v>154</v>
      </c>
      <c r="D138" s="49">
        <v>0.48803104875604614</v>
      </c>
      <c r="E138" s="49">
        <v>0</v>
      </c>
      <c r="F138" s="47" t="s">
        <v>50</v>
      </c>
      <c r="G138" s="49">
        <f t="shared" si="25"/>
        <v>3.7968815593220402</v>
      </c>
      <c r="H138" s="49">
        <f t="shared" si="26"/>
        <v>3.7968815593220402</v>
      </c>
      <c r="I138" s="49">
        <f t="shared" si="27"/>
        <v>0</v>
      </c>
      <c r="J138" s="49">
        <v>0</v>
      </c>
      <c r="K138" s="49">
        <v>0</v>
      </c>
      <c r="L138" s="49">
        <v>3.7968815593220402</v>
      </c>
      <c r="M138" s="47" t="s">
        <v>50</v>
      </c>
      <c r="N138" s="49">
        <v>0</v>
      </c>
      <c r="O138" s="47" t="s">
        <v>50</v>
      </c>
      <c r="P138" s="49">
        <v>0</v>
      </c>
      <c r="Q138" s="47" t="s">
        <v>50</v>
      </c>
      <c r="R138" s="47" t="s">
        <v>50</v>
      </c>
      <c r="S138" s="49">
        <f t="shared" si="30"/>
        <v>3.7968815593220402</v>
      </c>
      <c r="T138" s="49">
        <f t="shared" si="28"/>
        <v>0</v>
      </c>
      <c r="U138" s="50">
        <v>0</v>
      </c>
      <c r="V138" s="48" t="s">
        <v>50</v>
      </c>
    </row>
    <row r="139" spans="1:22" ht="45" x14ac:dyDescent="0.25">
      <c r="A139" s="29" t="s">
        <v>28</v>
      </c>
      <c r="B139" s="22" t="s">
        <v>155</v>
      </c>
      <c r="C139" s="23" t="s">
        <v>156</v>
      </c>
      <c r="D139" s="49">
        <v>0.40669254063003851</v>
      </c>
      <c r="E139" s="49">
        <v>0</v>
      </c>
      <c r="F139" s="47" t="s">
        <v>50</v>
      </c>
      <c r="G139" s="49">
        <f t="shared" si="25"/>
        <v>3.1640679661016997</v>
      </c>
      <c r="H139" s="49">
        <f t="shared" si="26"/>
        <v>3.1640679661016997</v>
      </c>
      <c r="I139" s="49">
        <f t="shared" si="27"/>
        <v>0</v>
      </c>
      <c r="J139" s="49">
        <v>0</v>
      </c>
      <c r="K139" s="49">
        <v>0</v>
      </c>
      <c r="L139" s="49">
        <v>0</v>
      </c>
      <c r="M139" s="47" t="s">
        <v>50</v>
      </c>
      <c r="N139" s="49">
        <v>3.1640679661016997</v>
      </c>
      <c r="O139" s="47" t="s">
        <v>50</v>
      </c>
      <c r="P139" s="49">
        <v>0</v>
      </c>
      <c r="Q139" s="47" t="s">
        <v>50</v>
      </c>
      <c r="R139" s="47" t="s">
        <v>50</v>
      </c>
      <c r="S139" s="49">
        <f t="shared" si="30"/>
        <v>3.1640679661016997</v>
      </c>
      <c r="T139" s="49">
        <f t="shared" si="28"/>
        <v>0</v>
      </c>
      <c r="U139" s="50">
        <v>0</v>
      </c>
      <c r="V139" s="48" t="s">
        <v>50</v>
      </c>
    </row>
    <row r="140" spans="1:22" ht="45" x14ac:dyDescent="0.25">
      <c r="A140" s="29" t="s">
        <v>28</v>
      </c>
      <c r="B140" s="22" t="s">
        <v>157</v>
      </c>
      <c r="C140" s="23" t="s">
        <v>158</v>
      </c>
      <c r="D140" s="49">
        <v>0.40669254063003851</v>
      </c>
      <c r="E140" s="49">
        <v>0</v>
      </c>
      <c r="F140" s="47" t="s">
        <v>50</v>
      </c>
      <c r="G140" s="49">
        <f t="shared" si="25"/>
        <v>3.1640679661016997</v>
      </c>
      <c r="H140" s="49">
        <f t="shared" si="26"/>
        <v>3.1640679661016997</v>
      </c>
      <c r="I140" s="49">
        <f t="shared" si="27"/>
        <v>0</v>
      </c>
      <c r="J140" s="49">
        <v>0</v>
      </c>
      <c r="K140" s="49">
        <v>0</v>
      </c>
      <c r="L140" s="49">
        <v>0</v>
      </c>
      <c r="M140" s="47" t="s">
        <v>50</v>
      </c>
      <c r="N140" s="49">
        <v>3.1640679661016997</v>
      </c>
      <c r="O140" s="47" t="s">
        <v>50</v>
      </c>
      <c r="P140" s="49">
        <v>0</v>
      </c>
      <c r="Q140" s="47" t="s">
        <v>50</v>
      </c>
      <c r="R140" s="47" t="s">
        <v>50</v>
      </c>
      <c r="S140" s="49">
        <f t="shared" si="30"/>
        <v>3.1640679661016997</v>
      </c>
      <c r="T140" s="49">
        <f t="shared" si="28"/>
        <v>0</v>
      </c>
      <c r="U140" s="50">
        <v>0</v>
      </c>
      <c r="V140" s="48" t="s">
        <v>50</v>
      </c>
    </row>
    <row r="141" spans="1:22" ht="30" x14ac:dyDescent="0.25">
      <c r="A141" s="29" t="s">
        <v>28</v>
      </c>
      <c r="B141" s="22" t="s">
        <v>159</v>
      </c>
      <c r="C141" s="23" t="s">
        <v>160</v>
      </c>
      <c r="D141" s="49">
        <v>0.20334627031501926</v>
      </c>
      <c r="E141" s="49">
        <v>0</v>
      </c>
      <c r="F141" s="47" t="s">
        <v>50</v>
      </c>
      <c r="G141" s="49">
        <f t="shared" si="25"/>
        <v>1.5820339830508499</v>
      </c>
      <c r="H141" s="49">
        <f t="shared" si="26"/>
        <v>1.5820339830508499</v>
      </c>
      <c r="I141" s="49">
        <f t="shared" si="27"/>
        <v>0</v>
      </c>
      <c r="J141" s="49">
        <v>0</v>
      </c>
      <c r="K141" s="49">
        <v>0</v>
      </c>
      <c r="L141" s="49">
        <v>0</v>
      </c>
      <c r="M141" s="47" t="s">
        <v>50</v>
      </c>
      <c r="N141" s="49">
        <v>1.5820339830508499</v>
      </c>
      <c r="O141" s="47" t="s">
        <v>50</v>
      </c>
      <c r="P141" s="49">
        <v>0</v>
      </c>
      <c r="Q141" s="47" t="s">
        <v>50</v>
      </c>
      <c r="R141" s="47" t="s">
        <v>50</v>
      </c>
      <c r="S141" s="49">
        <f t="shared" si="30"/>
        <v>1.5820339830508499</v>
      </c>
      <c r="T141" s="49">
        <f t="shared" si="28"/>
        <v>0</v>
      </c>
      <c r="U141" s="50">
        <v>0</v>
      </c>
      <c r="V141" s="48" t="s">
        <v>50</v>
      </c>
    </row>
    <row r="142" spans="1:22" ht="30" x14ac:dyDescent="0.25">
      <c r="A142" s="29" t="s">
        <v>28</v>
      </c>
      <c r="B142" s="22" t="s">
        <v>161</v>
      </c>
      <c r="C142" s="23" t="s">
        <v>162</v>
      </c>
      <c r="D142" s="49">
        <v>4.0669254063003847E-2</v>
      </c>
      <c r="E142" s="49">
        <v>0</v>
      </c>
      <c r="F142" s="47" t="s">
        <v>50</v>
      </c>
      <c r="G142" s="49">
        <f t="shared" si="25"/>
        <v>0.31640679661016996</v>
      </c>
      <c r="H142" s="49">
        <f t="shared" si="26"/>
        <v>0.31640679661016996</v>
      </c>
      <c r="I142" s="49">
        <f t="shared" si="27"/>
        <v>0</v>
      </c>
      <c r="J142" s="49">
        <v>0</v>
      </c>
      <c r="K142" s="49">
        <v>0</v>
      </c>
      <c r="L142" s="49">
        <v>0</v>
      </c>
      <c r="M142" s="47" t="s">
        <v>50</v>
      </c>
      <c r="N142" s="49">
        <v>0.31640679661016996</v>
      </c>
      <c r="O142" s="47" t="s">
        <v>50</v>
      </c>
      <c r="P142" s="49">
        <v>0</v>
      </c>
      <c r="Q142" s="47" t="s">
        <v>50</v>
      </c>
      <c r="R142" s="47" t="s">
        <v>50</v>
      </c>
      <c r="S142" s="49">
        <f t="shared" si="30"/>
        <v>0.31640679661016996</v>
      </c>
      <c r="T142" s="49">
        <f t="shared" si="28"/>
        <v>0</v>
      </c>
      <c r="U142" s="50">
        <v>0</v>
      </c>
      <c r="V142" s="48" t="s">
        <v>50</v>
      </c>
    </row>
    <row r="143" spans="1:22" ht="45" x14ac:dyDescent="0.25">
      <c r="A143" s="60" t="s">
        <v>28</v>
      </c>
      <c r="B143" s="22" t="s">
        <v>401</v>
      </c>
      <c r="C143" s="61" t="s">
        <v>402</v>
      </c>
      <c r="D143" s="49">
        <v>0</v>
      </c>
      <c r="E143" s="49">
        <v>0</v>
      </c>
      <c r="F143" s="47" t="s">
        <v>50</v>
      </c>
      <c r="G143" s="49">
        <f t="shared" si="25"/>
        <v>0</v>
      </c>
      <c r="H143" s="49">
        <f t="shared" si="26"/>
        <v>0</v>
      </c>
      <c r="I143" s="49">
        <f t="shared" si="27"/>
        <v>3.49842846</v>
      </c>
      <c r="J143" s="49">
        <v>0</v>
      </c>
      <c r="K143" s="49">
        <v>3.49842846</v>
      </c>
      <c r="L143" s="49">
        <v>0</v>
      </c>
      <c r="M143" s="47" t="s">
        <v>50</v>
      </c>
      <c r="N143" s="49">
        <v>0</v>
      </c>
      <c r="O143" s="47" t="s">
        <v>50</v>
      </c>
      <c r="P143" s="49">
        <v>0</v>
      </c>
      <c r="Q143" s="47" t="s">
        <v>50</v>
      </c>
      <c r="R143" s="47" t="s">
        <v>50</v>
      </c>
      <c r="S143" s="49">
        <f t="shared" si="30"/>
        <v>-3.49842846</v>
      </c>
      <c r="T143" s="49">
        <f t="shared" si="28"/>
        <v>3.49842846</v>
      </c>
      <c r="U143" s="50">
        <v>100</v>
      </c>
      <c r="V143" s="41" t="s">
        <v>438</v>
      </c>
    </row>
    <row r="144" spans="1:22" ht="30" x14ac:dyDescent="0.25">
      <c r="A144" s="60" t="s">
        <v>28</v>
      </c>
      <c r="B144" s="22" t="s">
        <v>403</v>
      </c>
      <c r="C144" s="61" t="s">
        <v>404</v>
      </c>
      <c r="D144" s="49">
        <v>0</v>
      </c>
      <c r="E144" s="49">
        <v>0</v>
      </c>
      <c r="F144" s="47" t="s">
        <v>50</v>
      </c>
      <c r="G144" s="49">
        <f t="shared" si="25"/>
        <v>0</v>
      </c>
      <c r="H144" s="49">
        <f t="shared" si="26"/>
        <v>0</v>
      </c>
      <c r="I144" s="49">
        <f t="shared" si="27"/>
        <v>2.7902363599999997</v>
      </c>
      <c r="J144" s="49">
        <v>0</v>
      </c>
      <c r="K144" s="49">
        <v>2.7902363599999997</v>
      </c>
      <c r="L144" s="49">
        <v>0</v>
      </c>
      <c r="M144" s="47" t="s">
        <v>50</v>
      </c>
      <c r="N144" s="49">
        <v>0</v>
      </c>
      <c r="O144" s="47" t="s">
        <v>50</v>
      </c>
      <c r="P144" s="49">
        <v>0</v>
      </c>
      <c r="Q144" s="47" t="s">
        <v>50</v>
      </c>
      <c r="R144" s="47" t="s">
        <v>50</v>
      </c>
      <c r="S144" s="49">
        <f t="shared" si="30"/>
        <v>-2.7902363599999997</v>
      </c>
      <c r="T144" s="49">
        <f t="shared" si="28"/>
        <v>2.7902363599999997</v>
      </c>
      <c r="U144" s="50">
        <v>100</v>
      </c>
      <c r="V144" s="41" t="s">
        <v>438</v>
      </c>
    </row>
    <row r="145" spans="1:22" ht="45" x14ac:dyDescent="0.25">
      <c r="A145" s="60" t="s">
        <v>28</v>
      </c>
      <c r="B145" s="22" t="s">
        <v>405</v>
      </c>
      <c r="C145" s="61" t="s">
        <v>406</v>
      </c>
      <c r="D145" s="49">
        <v>0</v>
      </c>
      <c r="E145" s="49">
        <v>0</v>
      </c>
      <c r="F145" s="47" t="s">
        <v>50</v>
      </c>
      <c r="G145" s="49">
        <f t="shared" si="25"/>
        <v>0</v>
      </c>
      <c r="H145" s="49">
        <f t="shared" si="26"/>
        <v>0</v>
      </c>
      <c r="I145" s="49">
        <f t="shared" si="27"/>
        <v>3.3363009500000005</v>
      </c>
      <c r="J145" s="49">
        <v>0</v>
      </c>
      <c r="K145" s="49">
        <v>3.3363009500000005</v>
      </c>
      <c r="L145" s="49">
        <v>0</v>
      </c>
      <c r="M145" s="47" t="s">
        <v>50</v>
      </c>
      <c r="N145" s="49">
        <v>0</v>
      </c>
      <c r="O145" s="47" t="s">
        <v>50</v>
      </c>
      <c r="P145" s="49">
        <v>0</v>
      </c>
      <c r="Q145" s="47" t="s">
        <v>50</v>
      </c>
      <c r="R145" s="47" t="s">
        <v>50</v>
      </c>
      <c r="S145" s="49">
        <f t="shared" si="30"/>
        <v>-3.3363009500000005</v>
      </c>
      <c r="T145" s="49">
        <f t="shared" si="28"/>
        <v>3.3363009500000005</v>
      </c>
      <c r="U145" s="50">
        <v>100</v>
      </c>
      <c r="V145" s="41" t="s">
        <v>438</v>
      </c>
    </row>
    <row r="146" spans="1:22" ht="30" x14ac:dyDescent="0.25">
      <c r="A146" s="60" t="s">
        <v>28</v>
      </c>
      <c r="B146" s="22" t="s">
        <v>407</v>
      </c>
      <c r="C146" s="61" t="s">
        <v>408</v>
      </c>
      <c r="D146" s="49">
        <v>0</v>
      </c>
      <c r="E146" s="49">
        <v>0</v>
      </c>
      <c r="F146" s="47" t="s">
        <v>50</v>
      </c>
      <c r="G146" s="49">
        <f t="shared" si="25"/>
        <v>0</v>
      </c>
      <c r="H146" s="49">
        <f t="shared" si="26"/>
        <v>0</v>
      </c>
      <c r="I146" s="49">
        <f t="shared" si="27"/>
        <v>2.7961439599999998</v>
      </c>
      <c r="J146" s="49">
        <v>0</v>
      </c>
      <c r="K146" s="49">
        <v>2.7961439599999998</v>
      </c>
      <c r="L146" s="49">
        <v>0</v>
      </c>
      <c r="M146" s="47" t="s">
        <v>50</v>
      </c>
      <c r="N146" s="49">
        <v>0</v>
      </c>
      <c r="O146" s="47" t="s">
        <v>50</v>
      </c>
      <c r="P146" s="49">
        <v>0</v>
      </c>
      <c r="Q146" s="47" t="s">
        <v>50</v>
      </c>
      <c r="R146" s="47" t="s">
        <v>50</v>
      </c>
      <c r="S146" s="49">
        <f t="shared" si="30"/>
        <v>-2.7961439599999998</v>
      </c>
      <c r="T146" s="49">
        <f t="shared" si="28"/>
        <v>2.7961439599999998</v>
      </c>
      <c r="U146" s="50">
        <v>100</v>
      </c>
      <c r="V146" s="41" t="s">
        <v>438</v>
      </c>
    </row>
    <row r="147" spans="1:22" ht="30" x14ac:dyDescent="0.25">
      <c r="A147" s="29" t="s">
        <v>28</v>
      </c>
      <c r="B147" s="30" t="s">
        <v>163</v>
      </c>
      <c r="C147" s="45" t="s">
        <v>164</v>
      </c>
      <c r="D147" s="49">
        <v>3.8779456232843963E-2</v>
      </c>
      <c r="E147" s="49">
        <v>0</v>
      </c>
      <c r="F147" s="47" t="s">
        <v>50</v>
      </c>
      <c r="G147" s="49">
        <f t="shared" si="25"/>
        <v>0.30170416949152606</v>
      </c>
      <c r="H147" s="49">
        <f t="shared" si="26"/>
        <v>0.30170416949152606</v>
      </c>
      <c r="I147" s="49">
        <f t="shared" si="27"/>
        <v>0</v>
      </c>
      <c r="J147" s="49">
        <v>0</v>
      </c>
      <c r="K147" s="49">
        <v>0</v>
      </c>
      <c r="L147" s="49">
        <v>0.30170416949152606</v>
      </c>
      <c r="M147" s="47" t="s">
        <v>50</v>
      </c>
      <c r="N147" s="49">
        <v>0</v>
      </c>
      <c r="O147" s="47" t="s">
        <v>50</v>
      </c>
      <c r="P147" s="49">
        <v>0</v>
      </c>
      <c r="Q147" s="47" t="s">
        <v>50</v>
      </c>
      <c r="R147" s="47" t="s">
        <v>50</v>
      </c>
      <c r="S147" s="49">
        <f t="shared" si="30"/>
        <v>0.30170416949152606</v>
      </c>
      <c r="T147" s="49">
        <f t="shared" si="28"/>
        <v>0</v>
      </c>
      <c r="U147" s="50">
        <v>0</v>
      </c>
      <c r="V147" s="48" t="s">
        <v>50</v>
      </c>
    </row>
    <row r="148" spans="1:22" ht="30" x14ac:dyDescent="0.25">
      <c r="A148" s="29" t="s">
        <v>28</v>
      </c>
      <c r="B148" s="30" t="s">
        <v>165</v>
      </c>
      <c r="C148" s="45" t="s">
        <v>166</v>
      </c>
      <c r="D148" s="49">
        <v>3.8779456232843963E-2</v>
      </c>
      <c r="E148" s="49">
        <v>0</v>
      </c>
      <c r="F148" s="47" t="s">
        <v>50</v>
      </c>
      <c r="G148" s="49">
        <f t="shared" si="25"/>
        <v>0.30170416949152606</v>
      </c>
      <c r="H148" s="49">
        <f t="shared" si="26"/>
        <v>0.30170416949152606</v>
      </c>
      <c r="I148" s="49">
        <f t="shared" si="27"/>
        <v>0</v>
      </c>
      <c r="J148" s="49">
        <v>0</v>
      </c>
      <c r="K148" s="49">
        <v>0</v>
      </c>
      <c r="L148" s="49">
        <v>0.30170416949152606</v>
      </c>
      <c r="M148" s="47" t="s">
        <v>50</v>
      </c>
      <c r="N148" s="49">
        <v>0</v>
      </c>
      <c r="O148" s="47" t="s">
        <v>50</v>
      </c>
      <c r="P148" s="49">
        <v>0</v>
      </c>
      <c r="Q148" s="47" t="s">
        <v>50</v>
      </c>
      <c r="R148" s="47" t="s">
        <v>50</v>
      </c>
      <c r="S148" s="49">
        <f t="shared" si="30"/>
        <v>0.30170416949152606</v>
      </c>
      <c r="T148" s="49">
        <f t="shared" si="28"/>
        <v>0</v>
      </c>
      <c r="U148" s="50">
        <v>0</v>
      </c>
      <c r="V148" s="48" t="s">
        <v>50</v>
      </c>
    </row>
    <row r="149" spans="1:22" ht="30" x14ac:dyDescent="0.25">
      <c r="A149" s="29" t="s">
        <v>28</v>
      </c>
      <c r="B149" s="30" t="s">
        <v>167</v>
      </c>
      <c r="C149" s="45" t="s">
        <v>168</v>
      </c>
      <c r="D149" s="49">
        <v>3.8779456232843963E-2</v>
      </c>
      <c r="E149" s="49">
        <v>0</v>
      </c>
      <c r="F149" s="47" t="s">
        <v>50</v>
      </c>
      <c r="G149" s="49">
        <f t="shared" si="25"/>
        <v>0.30170416949152606</v>
      </c>
      <c r="H149" s="49">
        <f t="shared" si="26"/>
        <v>0.30170416949152606</v>
      </c>
      <c r="I149" s="49">
        <f t="shared" si="27"/>
        <v>0</v>
      </c>
      <c r="J149" s="49">
        <v>0</v>
      </c>
      <c r="K149" s="49">
        <v>0</v>
      </c>
      <c r="L149" s="49">
        <v>0</v>
      </c>
      <c r="M149" s="47" t="s">
        <v>50</v>
      </c>
      <c r="N149" s="49">
        <v>0.30170416949152606</v>
      </c>
      <c r="O149" s="47" t="s">
        <v>50</v>
      </c>
      <c r="P149" s="49">
        <v>0</v>
      </c>
      <c r="Q149" s="47" t="s">
        <v>50</v>
      </c>
      <c r="R149" s="47" t="s">
        <v>50</v>
      </c>
      <c r="S149" s="49">
        <f t="shared" si="30"/>
        <v>0.30170416949152606</v>
      </c>
      <c r="T149" s="49">
        <f t="shared" si="28"/>
        <v>0</v>
      </c>
      <c r="U149" s="50">
        <v>0</v>
      </c>
      <c r="V149" s="48" t="s">
        <v>50</v>
      </c>
    </row>
    <row r="150" spans="1:22" ht="30" x14ac:dyDescent="0.25">
      <c r="A150" s="29" t="s">
        <v>28</v>
      </c>
      <c r="B150" s="30" t="s">
        <v>169</v>
      </c>
      <c r="C150" s="45" t="s">
        <v>170</v>
      </c>
      <c r="D150" s="49">
        <v>3.8779456232843963E-2</v>
      </c>
      <c r="E150" s="49">
        <v>0</v>
      </c>
      <c r="F150" s="47" t="s">
        <v>50</v>
      </c>
      <c r="G150" s="49">
        <f t="shared" si="25"/>
        <v>0.30170416949152606</v>
      </c>
      <c r="H150" s="49">
        <f t="shared" si="26"/>
        <v>0.30170416949152606</v>
      </c>
      <c r="I150" s="49">
        <f t="shared" si="27"/>
        <v>0</v>
      </c>
      <c r="J150" s="49">
        <v>0</v>
      </c>
      <c r="K150" s="49">
        <v>0</v>
      </c>
      <c r="L150" s="49">
        <v>0</v>
      </c>
      <c r="M150" s="47" t="s">
        <v>50</v>
      </c>
      <c r="N150" s="49">
        <v>0.30170416949152606</v>
      </c>
      <c r="O150" s="47" t="s">
        <v>50</v>
      </c>
      <c r="P150" s="49">
        <v>0</v>
      </c>
      <c r="Q150" s="47" t="s">
        <v>50</v>
      </c>
      <c r="R150" s="47" t="s">
        <v>50</v>
      </c>
      <c r="S150" s="49">
        <f t="shared" si="30"/>
        <v>0.30170416949152606</v>
      </c>
      <c r="T150" s="49">
        <f t="shared" si="28"/>
        <v>0</v>
      </c>
      <c r="U150" s="50">
        <v>0</v>
      </c>
      <c r="V150" s="48" t="s">
        <v>50</v>
      </c>
    </row>
    <row r="151" spans="1:22" ht="30" x14ac:dyDescent="0.25">
      <c r="A151" s="29" t="s">
        <v>28</v>
      </c>
      <c r="B151" s="30" t="s">
        <v>171</v>
      </c>
      <c r="C151" s="45" t="s">
        <v>172</v>
      </c>
      <c r="D151" s="49">
        <v>3.8779456232843963E-2</v>
      </c>
      <c r="E151" s="49">
        <v>0</v>
      </c>
      <c r="F151" s="47" t="s">
        <v>50</v>
      </c>
      <c r="G151" s="49">
        <f t="shared" si="25"/>
        <v>0.30170416949152606</v>
      </c>
      <c r="H151" s="49">
        <f t="shared" si="26"/>
        <v>0.30170416949152606</v>
      </c>
      <c r="I151" s="49">
        <f t="shared" si="27"/>
        <v>0</v>
      </c>
      <c r="J151" s="49">
        <v>0</v>
      </c>
      <c r="K151" s="49">
        <v>0</v>
      </c>
      <c r="L151" s="49">
        <v>0</v>
      </c>
      <c r="M151" s="47" t="s">
        <v>50</v>
      </c>
      <c r="N151" s="49">
        <v>0.30170416949152606</v>
      </c>
      <c r="O151" s="47" t="s">
        <v>50</v>
      </c>
      <c r="P151" s="49">
        <v>0</v>
      </c>
      <c r="Q151" s="47" t="s">
        <v>50</v>
      </c>
      <c r="R151" s="47" t="s">
        <v>50</v>
      </c>
      <c r="S151" s="49">
        <f t="shared" si="30"/>
        <v>0.30170416949152606</v>
      </c>
      <c r="T151" s="49">
        <f t="shared" si="28"/>
        <v>0</v>
      </c>
      <c r="U151" s="50">
        <v>0</v>
      </c>
      <c r="V151" s="48" t="s">
        <v>50</v>
      </c>
    </row>
    <row r="152" spans="1:22" ht="30" x14ac:dyDescent="0.25">
      <c r="A152" s="29" t="s">
        <v>28</v>
      </c>
      <c r="B152" s="30" t="s">
        <v>173</v>
      </c>
      <c r="C152" s="45" t="s">
        <v>174</v>
      </c>
      <c r="D152" s="49">
        <v>3.8779456232843963E-2</v>
      </c>
      <c r="E152" s="49">
        <v>0</v>
      </c>
      <c r="F152" s="47" t="s">
        <v>50</v>
      </c>
      <c r="G152" s="49">
        <f t="shared" ref="G152:G216" si="31">H152</f>
        <v>0.30170416949152606</v>
      </c>
      <c r="H152" s="49">
        <f t="shared" ref="H152:H216" si="32">J152+L152+N152+P152</f>
        <v>0.30170416949152606</v>
      </c>
      <c r="I152" s="49">
        <f t="shared" ref="I152:I216" si="33">K152</f>
        <v>0</v>
      </c>
      <c r="J152" s="49">
        <v>0</v>
      </c>
      <c r="K152" s="49">
        <v>0</v>
      </c>
      <c r="L152" s="49">
        <v>0</v>
      </c>
      <c r="M152" s="47" t="s">
        <v>50</v>
      </c>
      <c r="N152" s="49">
        <v>0.30170416949152606</v>
      </c>
      <c r="O152" s="47" t="s">
        <v>50</v>
      </c>
      <c r="P152" s="49">
        <v>0</v>
      </c>
      <c r="Q152" s="47" t="s">
        <v>50</v>
      </c>
      <c r="R152" s="47" t="s">
        <v>50</v>
      </c>
      <c r="S152" s="49">
        <f t="shared" si="30"/>
        <v>0.30170416949152606</v>
      </c>
      <c r="T152" s="49">
        <f t="shared" ref="T152:T216" si="34">K152-J152</f>
        <v>0</v>
      </c>
      <c r="U152" s="50">
        <v>0</v>
      </c>
      <c r="V152" s="48" t="s">
        <v>50</v>
      </c>
    </row>
    <row r="153" spans="1:22" ht="30" x14ac:dyDescent="0.25">
      <c r="A153" s="29" t="s">
        <v>28</v>
      </c>
      <c r="B153" s="30" t="s">
        <v>175</v>
      </c>
      <c r="C153" s="45" t="s">
        <v>176</v>
      </c>
      <c r="D153" s="49">
        <v>9.6948640582109891E-2</v>
      </c>
      <c r="E153" s="49">
        <v>0</v>
      </c>
      <c r="F153" s="47" t="s">
        <v>50</v>
      </c>
      <c r="G153" s="49">
        <f t="shared" si="31"/>
        <v>0.75426042372881497</v>
      </c>
      <c r="H153" s="49">
        <f t="shared" si="32"/>
        <v>0.75426042372881497</v>
      </c>
      <c r="I153" s="49">
        <f t="shared" si="33"/>
        <v>0</v>
      </c>
      <c r="J153" s="49">
        <v>0</v>
      </c>
      <c r="K153" s="49">
        <v>0</v>
      </c>
      <c r="L153" s="49">
        <v>0</v>
      </c>
      <c r="M153" s="47" t="s">
        <v>50</v>
      </c>
      <c r="N153" s="49">
        <v>0.75426042372881497</v>
      </c>
      <c r="O153" s="47" t="s">
        <v>50</v>
      </c>
      <c r="P153" s="49">
        <v>0</v>
      </c>
      <c r="Q153" s="47" t="s">
        <v>50</v>
      </c>
      <c r="R153" s="47" t="s">
        <v>50</v>
      </c>
      <c r="S153" s="49">
        <f t="shared" si="30"/>
        <v>0.75426042372881497</v>
      </c>
      <c r="T153" s="49">
        <f t="shared" si="34"/>
        <v>0</v>
      </c>
      <c r="U153" s="50">
        <v>0</v>
      </c>
      <c r="V153" s="48" t="s">
        <v>50</v>
      </c>
    </row>
    <row r="154" spans="1:22" ht="30" x14ac:dyDescent="0.25">
      <c r="A154" s="29" t="s">
        <v>28</v>
      </c>
      <c r="B154" s="30" t="s">
        <v>177</v>
      </c>
      <c r="C154" s="45" t="s">
        <v>178</v>
      </c>
      <c r="D154" s="49">
        <v>3.8779456232843963E-2</v>
      </c>
      <c r="E154" s="49">
        <v>0</v>
      </c>
      <c r="F154" s="47" t="s">
        <v>50</v>
      </c>
      <c r="G154" s="49">
        <f t="shared" si="31"/>
        <v>0.30170416949152606</v>
      </c>
      <c r="H154" s="49">
        <f t="shared" si="32"/>
        <v>0.30170416949152606</v>
      </c>
      <c r="I154" s="49">
        <f t="shared" si="33"/>
        <v>0</v>
      </c>
      <c r="J154" s="49">
        <v>0</v>
      </c>
      <c r="K154" s="49">
        <v>0</v>
      </c>
      <c r="L154" s="49">
        <v>0</v>
      </c>
      <c r="M154" s="47" t="s">
        <v>50</v>
      </c>
      <c r="N154" s="49">
        <v>0.30170416949152606</v>
      </c>
      <c r="O154" s="47" t="s">
        <v>50</v>
      </c>
      <c r="P154" s="49">
        <v>0</v>
      </c>
      <c r="Q154" s="47" t="s">
        <v>50</v>
      </c>
      <c r="R154" s="47" t="s">
        <v>50</v>
      </c>
      <c r="S154" s="49">
        <f t="shared" si="30"/>
        <v>0.30170416949152606</v>
      </c>
      <c r="T154" s="49">
        <f t="shared" si="34"/>
        <v>0</v>
      </c>
      <c r="U154" s="50">
        <v>0</v>
      </c>
      <c r="V154" s="48" t="s">
        <v>50</v>
      </c>
    </row>
    <row r="155" spans="1:22" ht="45" x14ac:dyDescent="0.25">
      <c r="A155" s="29" t="s">
        <v>28</v>
      </c>
      <c r="B155" s="30" t="s">
        <v>179</v>
      </c>
      <c r="C155" s="45" t="s">
        <v>180</v>
      </c>
      <c r="D155" s="49">
        <v>0.35352442159383035</v>
      </c>
      <c r="E155" s="49">
        <v>0</v>
      </c>
      <c r="F155" s="47" t="s">
        <v>50</v>
      </c>
      <c r="G155" s="49">
        <f t="shared" si="31"/>
        <v>2.7504200000000001</v>
      </c>
      <c r="H155" s="49">
        <f t="shared" si="32"/>
        <v>2.7504200000000001</v>
      </c>
      <c r="I155" s="49">
        <f t="shared" si="33"/>
        <v>0</v>
      </c>
      <c r="J155" s="49">
        <v>0.27504200000000001</v>
      </c>
      <c r="K155" s="49">
        <v>0</v>
      </c>
      <c r="L155" s="49">
        <v>0.82512600000000003</v>
      </c>
      <c r="M155" s="47" t="s">
        <v>50</v>
      </c>
      <c r="N155" s="49">
        <v>0.82512600000000003</v>
      </c>
      <c r="O155" s="47" t="s">
        <v>50</v>
      </c>
      <c r="P155" s="49">
        <v>0.82512600000000003</v>
      </c>
      <c r="Q155" s="47" t="s">
        <v>50</v>
      </c>
      <c r="R155" s="47" t="s">
        <v>50</v>
      </c>
      <c r="S155" s="49">
        <f t="shared" si="30"/>
        <v>2.7504200000000001</v>
      </c>
      <c r="T155" s="49">
        <f t="shared" si="34"/>
        <v>-0.27504200000000001</v>
      </c>
      <c r="U155" s="50">
        <f t="shared" ref="U155:U200" si="35">K155/J155*100-100</f>
        <v>-100</v>
      </c>
      <c r="V155" s="42" t="s">
        <v>444</v>
      </c>
    </row>
    <row r="156" spans="1:22" ht="45" x14ac:dyDescent="0.25">
      <c r="A156" s="55" t="s">
        <v>28</v>
      </c>
      <c r="B156" s="22" t="s">
        <v>409</v>
      </c>
      <c r="C156" s="56" t="s">
        <v>182</v>
      </c>
      <c r="D156" s="49">
        <v>0</v>
      </c>
      <c r="E156" s="49">
        <v>0</v>
      </c>
      <c r="F156" s="47" t="s">
        <v>50</v>
      </c>
      <c r="G156" s="49">
        <f t="shared" si="31"/>
        <v>0</v>
      </c>
      <c r="H156" s="49">
        <f t="shared" si="32"/>
        <v>0</v>
      </c>
      <c r="I156" s="49">
        <f t="shared" si="33"/>
        <v>0.22664614</v>
      </c>
      <c r="J156" s="49">
        <v>0</v>
      </c>
      <c r="K156" s="49">
        <f>226.64614/1000</f>
        <v>0.22664614</v>
      </c>
      <c r="L156" s="49">
        <v>0</v>
      </c>
      <c r="M156" s="47" t="s">
        <v>50</v>
      </c>
      <c r="N156" s="49">
        <v>0</v>
      </c>
      <c r="O156" s="47" t="s">
        <v>50</v>
      </c>
      <c r="P156" s="49">
        <v>0</v>
      </c>
      <c r="Q156" s="47" t="s">
        <v>50</v>
      </c>
      <c r="R156" s="47" t="s">
        <v>50</v>
      </c>
      <c r="S156" s="49">
        <f t="shared" si="30"/>
        <v>-0.22664614</v>
      </c>
      <c r="T156" s="49">
        <f t="shared" si="34"/>
        <v>0.22664614</v>
      </c>
      <c r="U156" s="50">
        <v>100</v>
      </c>
      <c r="V156" s="42" t="s">
        <v>444</v>
      </c>
    </row>
    <row r="157" spans="1:22" ht="45" x14ac:dyDescent="0.25">
      <c r="A157" s="29" t="s">
        <v>28</v>
      </c>
      <c r="B157" s="30" t="s">
        <v>181</v>
      </c>
      <c r="C157" s="45" t="s">
        <v>182</v>
      </c>
      <c r="D157" s="49">
        <v>0.40798827937780463</v>
      </c>
      <c r="E157" s="49">
        <v>0</v>
      </c>
      <c r="F157" s="47" t="s">
        <v>50</v>
      </c>
      <c r="G157" s="49">
        <f t="shared" si="31"/>
        <v>3.1741488135593192</v>
      </c>
      <c r="H157" s="49">
        <f t="shared" si="32"/>
        <v>3.1741488135593192</v>
      </c>
      <c r="I157" s="49">
        <f t="shared" si="33"/>
        <v>0</v>
      </c>
      <c r="J157" s="49">
        <v>0.31741488135593193</v>
      </c>
      <c r="K157" s="49">
        <v>0</v>
      </c>
      <c r="L157" s="49">
        <v>0.95224464406779563</v>
      </c>
      <c r="M157" s="47" t="s">
        <v>50</v>
      </c>
      <c r="N157" s="49">
        <v>0.95224464406779563</v>
      </c>
      <c r="O157" s="47" t="s">
        <v>50</v>
      </c>
      <c r="P157" s="49">
        <v>0.95224464406779563</v>
      </c>
      <c r="Q157" s="47" t="s">
        <v>50</v>
      </c>
      <c r="R157" s="47" t="s">
        <v>50</v>
      </c>
      <c r="S157" s="49">
        <f t="shared" si="30"/>
        <v>3.1741488135593192</v>
      </c>
      <c r="T157" s="49">
        <f t="shared" si="34"/>
        <v>-0.31741488135593193</v>
      </c>
      <c r="U157" s="50">
        <f t="shared" si="35"/>
        <v>-100</v>
      </c>
      <c r="V157" s="42" t="s">
        <v>444</v>
      </c>
    </row>
    <row r="158" spans="1:22" ht="57" x14ac:dyDescent="0.25">
      <c r="A158" s="10" t="s">
        <v>29</v>
      </c>
      <c r="B158" s="13" t="s">
        <v>187</v>
      </c>
      <c r="C158" s="14" t="s">
        <v>52</v>
      </c>
      <c r="D158" s="51">
        <v>12.776977409214091</v>
      </c>
      <c r="E158" s="51">
        <f>E159</f>
        <v>0</v>
      </c>
      <c r="F158" s="46" t="s">
        <v>50</v>
      </c>
      <c r="G158" s="51">
        <f t="shared" si="31"/>
        <v>97.9893091</v>
      </c>
      <c r="H158" s="51">
        <f t="shared" si="32"/>
        <v>97.9893091</v>
      </c>
      <c r="I158" s="51">
        <f t="shared" si="33"/>
        <v>6.1870336900000007</v>
      </c>
      <c r="J158" s="51">
        <v>5.7581951699999996</v>
      </c>
      <c r="K158" s="51">
        <f>K159</f>
        <v>6.1870336900000007</v>
      </c>
      <c r="L158" s="51">
        <v>59.702632790000003</v>
      </c>
      <c r="M158" s="46" t="s">
        <v>50</v>
      </c>
      <c r="N158" s="51">
        <v>12.501638230000001</v>
      </c>
      <c r="O158" s="46" t="s">
        <v>50</v>
      </c>
      <c r="P158" s="51">
        <v>20.026842910000003</v>
      </c>
      <c r="Q158" s="46" t="s">
        <v>50</v>
      </c>
      <c r="R158" s="46" t="s">
        <v>50</v>
      </c>
      <c r="S158" s="51">
        <f t="shared" si="30"/>
        <v>91.802275409999993</v>
      </c>
      <c r="T158" s="51">
        <f t="shared" si="34"/>
        <v>0.42883852000000111</v>
      </c>
      <c r="U158" s="37">
        <f t="shared" si="35"/>
        <v>7.4474467665534405</v>
      </c>
      <c r="V158" s="38" t="s">
        <v>50</v>
      </c>
    </row>
    <row r="159" spans="1:22" ht="42.75" x14ac:dyDescent="0.25">
      <c r="A159" s="10" t="s">
        <v>188</v>
      </c>
      <c r="B159" s="13" t="s">
        <v>189</v>
      </c>
      <c r="C159" s="14" t="s">
        <v>52</v>
      </c>
      <c r="D159" s="51">
        <v>12.776977409214091</v>
      </c>
      <c r="E159" s="51">
        <f>SUM(E160:E206)</f>
        <v>0</v>
      </c>
      <c r="F159" s="46" t="s">
        <v>50</v>
      </c>
      <c r="G159" s="51">
        <f t="shared" si="31"/>
        <v>97.9893091</v>
      </c>
      <c r="H159" s="51">
        <f t="shared" si="32"/>
        <v>97.9893091</v>
      </c>
      <c r="I159" s="51">
        <f t="shared" si="33"/>
        <v>6.1870336900000007</v>
      </c>
      <c r="J159" s="51">
        <v>5.7581951699999996</v>
      </c>
      <c r="K159" s="51">
        <f>SUM(K160:K206)</f>
        <v>6.1870336900000007</v>
      </c>
      <c r="L159" s="51">
        <v>59.702632790000003</v>
      </c>
      <c r="M159" s="46" t="s">
        <v>50</v>
      </c>
      <c r="N159" s="51">
        <v>12.501638230000001</v>
      </c>
      <c r="O159" s="46" t="s">
        <v>50</v>
      </c>
      <c r="P159" s="51">
        <v>20.026842910000003</v>
      </c>
      <c r="Q159" s="46" t="s">
        <v>50</v>
      </c>
      <c r="R159" s="46" t="s">
        <v>50</v>
      </c>
      <c r="S159" s="51">
        <f t="shared" si="30"/>
        <v>91.802275409999993</v>
      </c>
      <c r="T159" s="51">
        <f t="shared" si="34"/>
        <v>0.42883852000000111</v>
      </c>
      <c r="U159" s="37">
        <f t="shared" si="35"/>
        <v>7.4474467665534405</v>
      </c>
      <c r="V159" s="38" t="s">
        <v>50</v>
      </c>
    </row>
    <row r="160" spans="1:22" ht="45" x14ac:dyDescent="0.25">
      <c r="A160" s="55" t="s">
        <v>188</v>
      </c>
      <c r="B160" s="22" t="s">
        <v>410</v>
      </c>
      <c r="C160" s="56" t="s">
        <v>411</v>
      </c>
      <c r="D160" s="49">
        <v>0</v>
      </c>
      <c r="E160" s="49">
        <v>0</v>
      </c>
      <c r="F160" s="47" t="s">
        <v>50</v>
      </c>
      <c r="G160" s="49">
        <f t="shared" si="31"/>
        <v>0</v>
      </c>
      <c r="H160" s="49">
        <f t="shared" si="32"/>
        <v>0</v>
      </c>
      <c r="I160" s="49">
        <f t="shared" si="33"/>
        <v>0.1476577</v>
      </c>
      <c r="J160" s="49">
        <v>0</v>
      </c>
      <c r="K160" s="49">
        <f>147.6577/1000</f>
        <v>0.1476577</v>
      </c>
      <c r="L160" s="49">
        <v>0</v>
      </c>
      <c r="M160" s="47" t="s">
        <v>50</v>
      </c>
      <c r="N160" s="49">
        <v>0</v>
      </c>
      <c r="O160" s="47" t="s">
        <v>50</v>
      </c>
      <c r="P160" s="49">
        <v>0</v>
      </c>
      <c r="Q160" s="47" t="s">
        <v>50</v>
      </c>
      <c r="R160" s="47" t="s">
        <v>50</v>
      </c>
      <c r="S160" s="49">
        <f t="shared" si="30"/>
        <v>-0.1476577</v>
      </c>
      <c r="T160" s="49">
        <f t="shared" si="34"/>
        <v>0.1476577</v>
      </c>
      <c r="U160" s="50">
        <v>100</v>
      </c>
      <c r="V160" s="41" t="s">
        <v>438</v>
      </c>
    </row>
    <row r="161" spans="1:22" ht="45" x14ac:dyDescent="0.25">
      <c r="A161" s="57" t="s">
        <v>188</v>
      </c>
      <c r="B161" s="22" t="s">
        <v>412</v>
      </c>
      <c r="C161" s="61" t="s">
        <v>413</v>
      </c>
      <c r="D161" s="49">
        <v>0</v>
      </c>
      <c r="E161" s="49">
        <v>0</v>
      </c>
      <c r="F161" s="47" t="s">
        <v>50</v>
      </c>
      <c r="G161" s="49">
        <f t="shared" si="31"/>
        <v>0</v>
      </c>
      <c r="H161" s="49">
        <f t="shared" si="32"/>
        <v>0</v>
      </c>
      <c r="I161" s="49">
        <f t="shared" si="33"/>
        <v>0.37518734999999998</v>
      </c>
      <c r="J161" s="49">
        <v>0</v>
      </c>
      <c r="K161" s="49">
        <f>375.18735/1000</f>
        <v>0.37518734999999998</v>
      </c>
      <c r="L161" s="49">
        <v>0</v>
      </c>
      <c r="M161" s="47" t="s">
        <v>50</v>
      </c>
      <c r="N161" s="49">
        <v>0</v>
      </c>
      <c r="O161" s="47" t="s">
        <v>50</v>
      </c>
      <c r="P161" s="49">
        <v>0</v>
      </c>
      <c r="Q161" s="47" t="s">
        <v>50</v>
      </c>
      <c r="R161" s="47" t="s">
        <v>50</v>
      </c>
      <c r="S161" s="49">
        <f t="shared" si="30"/>
        <v>-0.37518734999999998</v>
      </c>
      <c r="T161" s="49">
        <f t="shared" si="34"/>
        <v>0.37518734999999998</v>
      </c>
      <c r="U161" s="50">
        <v>100</v>
      </c>
      <c r="V161" s="41" t="s">
        <v>438</v>
      </c>
    </row>
    <row r="162" spans="1:22" ht="63" x14ac:dyDescent="0.25">
      <c r="A162" s="57" t="s">
        <v>188</v>
      </c>
      <c r="B162" s="58" t="s">
        <v>414</v>
      </c>
      <c r="C162" s="59" t="s">
        <v>415</v>
      </c>
      <c r="D162" s="49">
        <v>0</v>
      </c>
      <c r="E162" s="49">
        <v>0</v>
      </c>
      <c r="F162" s="47" t="s">
        <v>50</v>
      </c>
      <c r="G162" s="49">
        <f t="shared" si="31"/>
        <v>0</v>
      </c>
      <c r="H162" s="49">
        <f t="shared" si="32"/>
        <v>0</v>
      </c>
      <c r="I162" s="49">
        <f t="shared" si="33"/>
        <v>2.2242229999999998E-2</v>
      </c>
      <c r="J162" s="49">
        <v>0</v>
      </c>
      <c r="K162" s="49">
        <f>22.24223/1000</f>
        <v>2.2242229999999998E-2</v>
      </c>
      <c r="L162" s="49">
        <v>0</v>
      </c>
      <c r="M162" s="47" t="s">
        <v>50</v>
      </c>
      <c r="N162" s="49">
        <v>0</v>
      </c>
      <c r="O162" s="47" t="s">
        <v>50</v>
      </c>
      <c r="P162" s="49">
        <v>0</v>
      </c>
      <c r="Q162" s="47" t="s">
        <v>50</v>
      </c>
      <c r="R162" s="47" t="s">
        <v>50</v>
      </c>
      <c r="S162" s="49">
        <f t="shared" si="30"/>
        <v>-2.2242229999999998E-2</v>
      </c>
      <c r="T162" s="49">
        <f t="shared" si="34"/>
        <v>2.2242229999999998E-2</v>
      </c>
      <c r="U162" s="50">
        <v>100</v>
      </c>
      <c r="V162" s="41" t="s">
        <v>438</v>
      </c>
    </row>
    <row r="163" spans="1:22" s="44" customFormat="1" x14ac:dyDescent="0.25">
      <c r="A163" s="57"/>
      <c r="B163" s="58"/>
      <c r="C163" s="59"/>
      <c r="D163" s="49"/>
      <c r="E163" s="49">
        <v>0</v>
      </c>
      <c r="F163" s="47"/>
      <c r="G163" s="49"/>
      <c r="H163" s="49"/>
      <c r="I163" s="49"/>
      <c r="J163" s="49"/>
      <c r="K163" s="49"/>
      <c r="L163" s="49"/>
      <c r="M163" s="47"/>
      <c r="N163" s="49"/>
      <c r="O163" s="47"/>
      <c r="P163" s="49"/>
      <c r="Q163" s="47"/>
      <c r="R163" s="47"/>
      <c r="S163" s="49"/>
      <c r="T163" s="49"/>
      <c r="U163" s="50"/>
      <c r="V163" s="41"/>
    </row>
    <row r="164" spans="1:22" ht="45" x14ac:dyDescent="0.25">
      <c r="A164" s="29" t="s">
        <v>188</v>
      </c>
      <c r="B164" s="30" t="s">
        <v>190</v>
      </c>
      <c r="C164" s="45" t="s">
        <v>191</v>
      </c>
      <c r="D164" s="49">
        <v>9.1352279674796727E-2</v>
      </c>
      <c r="E164" s="49">
        <v>0</v>
      </c>
      <c r="F164" s="47" t="s">
        <v>50</v>
      </c>
      <c r="G164" s="49">
        <f t="shared" si="31"/>
        <v>0.56181652000000004</v>
      </c>
      <c r="H164" s="49">
        <f t="shared" si="32"/>
        <v>0.56181652000000004</v>
      </c>
      <c r="I164" s="49">
        <f t="shared" si="33"/>
        <v>0</v>
      </c>
      <c r="J164" s="49">
        <v>9.4478179999999995E-2</v>
      </c>
      <c r="K164" s="49">
        <v>0</v>
      </c>
      <c r="L164" s="49">
        <v>0.46733834000000002</v>
      </c>
      <c r="M164" s="47" t="s">
        <v>50</v>
      </c>
      <c r="N164" s="49">
        <v>0</v>
      </c>
      <c r="O164" s="47" t="s">
        <v>50</v>
      </c>
      <c r="P164" s="49">
        <v>0</v>
      </c>
      <c r="Q164" s="47" t="s">
        <v>50</v>
      </c>
      <c r="R164" s="47" t="s">
        <v>50</v>
      </c>
      <c r="S164" s="49">
        <f t="shared" si="30"/>
        <v>0.56181652000000004</v>
      </c>
      <c r="T164" s="49">
        <f t="shared" si="34"/>
        <v>-9.4478179999999995E-2</v>
      </c>
      <c r="U164" s="50">
        <f t="shared" si="35"/>
        <v>-100</v>
      </c>
      <c r="V164" s="42" t="s">
        <v>444</v>
      </c>
    </row>
    <row r="165" spans="1:22" ht="45" x14ac:dyDescent="0.25">
      <c r="A165" s="21" t="s">
        <v>188</v>
      </c>
      <c r="B165" s="22" t="s">
        <v>192</v>
      </c>
      <c r="C165" s="23" t="s">
        <v>193</v>
      </c>
      <c r="D165" s="49">
        <v>0.56213309430894298</v>
      </c>
      <c r="E165" s="49">
        <v>0</v>
      </c>
      <c r="F165" s="47" t="s">
        <v>50</v>
      </c>
      <c r="G165" s="49">
        <f t="shared" si="31"/>
        <v>3.4571185299999998</v>
      </c>
      <c r="H165" s="49">
        <f t="shared" si="32"/>
        <v>3.4571185299999998</v>
      </c>
      <c r="I165" s="49">
        <f t="shared" si="33"/>
        <v>0</v>
      </c>
      <c r="J165" s="49">
        <v>0.23491747000000004</v>
      </c>
      <c r="K165" s="49">
        <v>0</v>
      </c>
      <c r="L165" s="49">
        <v>0</v>
      </c>
      <c r="M165" s="47" t="s">
        <v>50</v>
      </c>
      <c r="N165" s="49">
        <v>0</v>
      </c>
      <c r="O165" s="47" t="s">
        <v>50</v>
      </c>
      <c r="P165" s="49">
        <v>3.2222010599999997</v>
      </c>
      <c r="Q165" s="47" t="s">
        <v>50</v>
      </c>
      <c r="R165" s="47" t="s">
        <v>50</v>
      </c>
      <c r="S165" s="49">
        <f t="shared" si="30"/>
        <v>3.4571185299999998</v>
      </c>
      <c r="T165" s="49">
        <f t="shared" si="34"/>
        <v>-0.23491747000000004</v>
      </c>
      <c r="U165" s="50">
        <f t="shared" si="35"/>
        <v>-100</v>
      </c>
      <c r="V165" s="42" t="s">
        <v>444</v>
      </c>
    </row>
    <row r="166" spans="1:22" ht="45" x14ac:dyDescent="0.25">
      <c r="A166" s="21" t="s">
        <v>188</v>
      </c>
      <c r="B166" s="22" t="s">
        <v>194</v>
      </c>
      <c r="C166" s="23" t="s">
        <v>195</v>
      </c>
      <c r="D166" s="49">
        <v>0.52758720000000003</v>
      </c>
      <c r="E166" s="49">
        <v>0</v>
      </c>
      <c r="F166" s="47" t="s">
        <v>50</v>
      </c>
      <c r="G166" s="49">
        <f t="shared" si="31"/>
        <v>3.2446612800000003</v>
      </c>
      <c r="H166" s="49">
        <f t="shared" si="32"/>
        <v>3.2446612800000003</v>
      </c>
      <c r="I166" s="49">
        <f t="shared" si="33"/>
        <v>0</v>
      </c>
      <c r="J166" s="49">
        <v>0.24077880999999995</v>
      </c>
      <c r="K166" s="49">
        <v>0</v>
      </c>
      <c r="L166" s="49">
        <v>0</v>
      </c>
      <c r="M166" s="47" t="s">
        <v>50</v>
      </c>
      <c r="N166" s="49">
        <v>0</v>
      </c>
      <c r="O166" s="47" t="s">
        <v>50</v>
      </c>
      <c r="P166" s="49">
        <v>3.0038824700000002</v>
      </c>
      <c r="Q166" s="47" t="s">
        <v>50</v>
      </c>
      <c r="R166" s="47" t="s">
        <v>50</v>
      </c>
      <c r="S166" s="49">
        <f t="shared" si="30"/>
        <v>3.2446612800000003</v>
      </c>
      <c r="T166" s="49">
        <f t="shared" si="34"/>
        <v>-0.24077880999999995</v>
      </c>
      <c r="U166" s="50">
        <f t="shared" si="35"/>
        <v>-100</v>
      </c>
      <c r="V166" s="42" t="s">
        <v>444</v>
      </c>
    </row>
    <row r="167" spans="1:22" ht="45" x14ac:dyDescent="0.25">
      <c r="A167" s="21" t="s">
        <v>188</v>
      </c>
      <c r="B167" s="22" t="s">
        <v>196</v>
      </c>
      <c r="C167" s="23" t="s">
        <v>197</v>
      </c>
      <c r="D167" s="49">
        <v>0.4543862504065041</v>
      </c>
      <c r="E167" s="49">
        <v>0</v>
      </c>
      <c r="F167" s="47" t="s">
        <v>50</v>
      </c>
      <c r="G167" s="49">
        <f t="shared" si="31"/>
        <v>2.7944754399999998</v>
      </c>
      <c r="H167" s="49">
        <f t="shared" si="32"/>
        <v>2.7944754399999998</v>
      </c>
      <c r="I167" s="49">
        <f t="shared" si="33"/>
        <v>0</v>
      </c>
      <c r="J167" s="49">
        <v>0.16992020999999999</v>
      </c>
      <c r="K167" s="49">
        <v>0</v>
      </c>
      <c r="L167" s="49">
        <v>0</v>
      </c>
      <c r="M167" s="47" t="s">
        <v>50</v>
      </c>
      <c r="N167" s="49">
        <v>2.6245552299999999</v>
      </c>
      <c r="O167" s="47" t="s">
        <v>50</v>
      </c>
      <c r="P167" s="49">
        <v>0</v>
      </c>
      <c r="Q167" s="47" t="s">
        <v>50</v>
      </c>
      <c r="R167" s="47" t="s">
        <v>50</v>
      </c>
      <c r="S167" s="49">
        <f t="shared" si="30"/>
        <v>2.7944754399999998</v>
      </c>
      <c r="T167" s="49">
        <f t="shared" si="34"/>
        <v>-0.16992020999999999</v>
      </c>
      <c r="U167" s="50">
        <f t="shared" si="35"/>
        <v>-100</v>
      </c>
      <c r="V167" s="42" t="s">
        <v>444</v>
      </c>
    </row>
    <row r="168" spans="1:22" ht="45" x14ac:dyDescent="0.25">
      <c r="A168" s="21" t="s">
        <v>188</v>
      </c>
      <c r="B168" s="22" t="s">
        <v>198</v>
      </c>
      <c r="C168" s="23" t="s">
        <v>199</v>
      </c>
      <c r="D168" s="49">
        <v>0.66531512032520312</v>
      </c>
      <c r="E168" s="49">
        <v>0</v>
      </c>
      <c r="F168" s="47" t="s">
        <v>50</v>
      </c>
      <c r="G168" s="49">
        <f t="shared" si="31"/>
        <v>4.0916879899999996</v>
      </c>
      <c r="H168" s="49">
        <f t="shared" si="32"/>
        <v>4.0916879899999996</v>
      </c>
      <c r="I168" s="49">
        <f t="shared" si="33"/>
        <v>0</v>
      </c>
      <c r="J168" s="49">
        <v>0.22932653999999997</v>
      </c>
      <c r="K168" s="49">
        <v>0</v>
      </c>
      <c r="L168" s="49">
        <v>3.8623614499999999</v>
      </c>
      <c r="M168" s="47" t="s">
        <v>50</v>
      </c>
      <c r="N168" s="49">
        <v>0</v>
      </c>
      <c r="O168" s="47" t="s">
        <v>50</v>
      </c>
      <c r="P168" s="49">
        <v>0</v>
      </c>
      <c r="Q168" s="47" t="s">
        <v>50</v>
      </c>
      <c r="R168" s="47" t="s">
        <v>50</v>
      </c>
      <c r="S168" s="49">
        <f t="shared" si="30"/>
        <v>4.0916879899999996</v>
      </c>
      <c r="T168" s="49">
        <f t="shared" si="34"/>
        <v>-0.22932653999999997</v>
      </c>
      <c r="U168" s="50">
        <f t="shared" si="35"/>
        <v>-100</v>
      </c>
      <c r="V168" s="42" t="s">
        <v>444</v>
      </c>
    </row>
    <row r="169" spans="1:22" ht="45" x14ac:dyDescent="0.25">
      <c r="A169" s="21" t="s">
        <v>188</v>
      </c>
      <c r="B169" s="22" t="s">
        <v>200</v>
      </c>
      <c r="C169" s="23" t="s">
        <v>201</v>
      </c>
      <c r="D169" s="49">
        <v>0.5649012422764228</v>
      </c>
      <c r="E169" s="49">
        <v>0</v>
      </c>
      <c r="F169" s="47" t="s">
        <v>50</v>
      </c>
      <c r="G169" s="49">
        <f t="shared" si="31"/>
        <v>3.4741426399999997</v>
      </c>
      <c r="H169" s="49">
        <f t="shared" si="32"/>
        <v>3.4741426399999997</v>
      </c>
      <c r="I169" s="49">
        <f t="shared" si="33"/>
        <v>0</v>
      </c>
      <c r="J169" s="49">
        <v>0.21383925999999998</v>
      </c>
      <c r="K169" s="49">
        <v>0</v>
      </c>
      <c r="L169" s="49">
        <v>0</v>
      </c>
      <c r="M169" s="47" t="s">
        <v>50</v>
      </c>
      <c r="N169" s="49">
        <v>0</v>
      </c>
      <c r="O169" s="47" t="s">
        <v>50</v>
      </c>
      <c r="P169" s="49">
        <v>3.2603033799999999</v>
      </c>
      <c r="Q169" s="47" t="s">
        <v>50</v>
      </c>
      <c r="R169" s="47" t="s">
        <v>50</v>
      </c>
      <c r="S169" s="49">
        <f t="shared" si="30"/>
        <v>3.4741426399999997</v>
      </c>
      <c r="T169" s="49">
        <f t="shared" si="34"/>
        <v>-0.21383925999999998</v>
      </c>
      <c r="U169" s="50">
        <f t="shared" si="35"/>
        <v>-100</v>
      </c>
      <c r="V169" s="42" t="s">
        <v>444</v>
      </c>
    </row>
    <row r="170" spans="1:22" ht="45" x14ac:dyDescent="0.25">
      <c r="A170" s="29" t="s">
        <v>188</v>
      </c>
      <c r="B170" s="30" t="s">
        <v>202</v>
      </c>
      <c r="C170" s="45" t="s">
        <v>203</v>
      </c>
      <c r="D170" s="49">
        <v>1.2148148148148149E-2</v>
      </c>
      <c r="E170" s="49">
        <v>0</v>
      </c>
      <c r="F170" s="47" t="s">
        <v>50</v>
      </c>
      <c r="G170" s="49">
        <f t="shared" si="31"/>
        <v>8.2000000000000003E-2</v>
      </c>
      <c r="H170" s="49">
        <f t="shared" si="32"/>
        <v>8.2000000000000003E-2</v>
      </c>
      <c r="I170" s="49">
        <f t="shared" si="33"/>
        <v>0</v>
      </c>
      <c r="J170" s="49">
        <v>1.4999999999999999E-2</v>
      </c>
      <c r="K170" s="49">
        <v>0</v>
      </c>
      <c r="L170" s="49">
        <v>6.7000000000000004E-2</v>
      </c>
      <c r="M170" s="47" t="s">
        <v>50</v>
      </c>
      <c r="N170" s="49">
        <v>0</v>
      </c>
      <c r="O170" s="47" t="s">
        <v>50</v>
      </c>
      <c r="P170" s="49">
        <v>0</v>
      </c>
      <c r="Q170" s="47" t="s">
        <v>50</v>
      </c>
      <c r="R170" s="47" t="s">
        <v>50</v>
      </c>
      <c r="S170" s="49">
        <f t="shared" si="30"/>
        <v>8.2000000000000003E-2</v>
      </c>
      <c r="T170" s="49">
        <f t="shared" si="34"/>
        <v>-1.4999999999999999E-2</v>
      </c>
      <c r="U170" s="50">
        <f t="shared" si="35"/>
        <v>-100</v>
      </c>
      <c r="V170" s="42" t="s">
        <v>444</v>
      </c>
    </row>
    <row r="171" spans="1:22" ht="45" x14ac:dyDescent="0.25">
      <c r="A171" s="29" t="s">
        <v>188</v>
      </c>
      <c r="B171" s="30" t="s">
        <v>204</v>
      </c>
      <c r="C171" s="45" t="s">
        <v>205</v>
      </c>
      <c r="D171" s="49">
        <v>1.4074074074074074E-2</v>
      </c>
      <c r="E171" s="49">
        <v>0</v>
      </c>
      <c r="F171" s="47" t="s">
        <v>50</v>
      </c>
      <c r="G171" s="49">
        <f t="shared" si="31"/>
        <v>9.5000000000000001E-2</v>
      </c>
      <c r="H171" s="49">
        <f t="shared" si="32"/>
        <v>9.5000000000000001E-2</v>
      </c>
      <c r="I171" s="49">
        <f t="shared" si="33"/>
        <v>0</v>
      </c>
      <c r="J171" s="49">
        <v>0.02</v>
      </c>
      <c r="K171" s="49">
        <v>0</v>
      </c>
      <c r="L171" s="49">
        <v>7.4999999999999997E-2</v>
      </c>
      <c r="M171" s="47" t="s">
        <v>50</v>
      </c>
      <c r="N171" s="49">
        <v>0</v>
      </c>
      <c r="O171" s="47" t="s">
        <v>50</v>
      </c>
      <c r="P171" s="49">
        <v>0</v>
      </c>
      <c r="Q171" s="47" t="s">
        <v>50</v>
      </c>
      <c r="R171" s="47" t="s">
        <v>50</v>
      </c>
      <c r="S171" s="49">
        <f t="shared" si="30"/>
        <v>9.5000000000000001E-2</v>
      </c>
      <c r="T171" s="49">
        <f t="shared" si="34"/>
        <v>-0.02</v>
      </c>
      <c r="U171" s="50">
        <f t="shared" si="35"/>
        <v>-100</v>
      </c>
      <c r="V171" s="42" t="s">
        <v>444</v>
      </c>
    </row>
    <row r="172" spans="1:22" ht="45" x14ac:dyDescent="0.25">
      <c r="A172" s="29" t="s">
        <v>188</v>
      </c>
      <c r="B172" s="30" t="s">
        <v>206</v>
      </c>
      <c r="C172" s="45" t="s">
        <v>207</v>
      </c>
      <c r="D172" s="49">
        <v>2.651289777777778E-2</v>
      </c>
      <c r="E172" s="49">
        <v>0</v>
      </c>
      <c r="F172" s="47" t="s">
        <v>50</v>
      </c>
      <c r="G172" s="49">
        <f t="shared" si="31"/>
        <v>0.17896205999999998</v>
      </c>
      <c r="H172" s="49">
        <f t="shared" si="32"/>
        <v>0.17896205999999998</v>
      </c>
      <c r="I172" s="49">
        <f t="shared" si="33"/>
        <v>0</v>
      </c>
      <c r="J172" s="49">
        <v>2.1951059999999998E-2</v>
      </c>
      <c r="K172" s="49">
        <v>0</v>
      </c>
      <c r="L172" s="49">
        <v>0.15701099999999998</v>
      </c>
      <c r="M172" s="47" t="s">
        <v>50</v>
      </c>
      <c r="N172" s="49">
        <v>0</v>
      </c>
      <c r="O172" s="47" t="s">
        <v>50</v>
      </c>
      <c r="P172" s="49">
        <v>0</v>
      </c>
      <c r="Q172" s="47" t="s">
        <v>50</v>
      </c>
      <c r="R172" s="47" t="s">
        <v>50</v>
      </c>
      <c r="S172" s="49">
        <f t="shared" si="30"/>
        <v>0.17896205999999998</v>
      </c>
      <c r="T172" s="49">
        <f t="shared" si="34"/>
        <v>-2.1951059999999998E-2</v>
      </c>
      <c r="U172" s="50">
        <f t="shared" si="35"/>
        <v>-100</v>
      </c>
      <c r="V172" s="42" t="s">
        <v>444</v>
      </c>
    </row>
    <row r="173" spans="1:22" ht="60" x14ac:dyDescent="0.25">
      <c r="A173" s="29" t="s">
        <v>188</v>
      </c>
      <c r="B173" s="30" t="s">
        <v>208</v>
      </c>
      <c r="C173" s="45" t="s">
        <v>209</v>
      </c>
      <c r="D173" s="49">
        <v>5.8865629629629622E-2</v>
      </c>
      <c r="E173" s="49">
        <v>0</v>
      </c>
      <c r="F173" s="47" t="s">
        <v>50</v>
      </c>
      <c r="G173" s="49">
        <f t="shared" si="31"/>
        <v>0.397343</v>
      </c>
      <c r="H173" s="49">
        <f t="shared" si="32"/>
        <v>0.397343</v>
      </c>
      <c r="I173" s="49">
        <f t="shared" si="33"/>
        <v>0</v>
      </c>
      <c r="J173" s="49">
        <v>6.2037999999999989E-2</v>
      </c>
      <c r="K173" s="49">
        <v>0</v>
      </c>
      <c r="L173" s="49">
        <v>0.33530500000000002</v>
      </c>
      <c r="M173" s="47" t="s">
        <v>50</v>
      </c>
      <c r="N173" s="49">
        <v>0</v>
      </c>
      <c r="O173" s="47" t="s">
        <v>50</v>
      </c>
      <c r="P173" s="49">
        <v>0</v>
      </c>
      <c r="Q173" s="47" t="s">
        <v>50</v>
      </c>
      <c r="R173" s="47" t="s">
        <v>50</v>
      </c>
      <c r="S173" s="49">
        <f t="shared" si="30"/>
        <v>0.397343</v>
      </c>
      <c r="T173" s="49">
        <f t="shared" si="34"/>
        <v>-6.2037999999999989E-2</v>
      </c>
      <c r="U173" s="50">
        <f t="shared" si="35"/>
        <v>-100</v>
      </c>
      <c r="V173" s="42" t="s">
        <v>444</v>
      </c>
    </row>
    <row r="174" spans="1:22" ht="60" x14ac:dyDescent="0.25">
      <c r="A174" s="29" t="s">
        <v>188</v>
      </c>
      <c r="B174" s="30" t="s">
        <v>210</v>
      </c>
      <c r="C174" s="45" t="s">
        <v>211</v>
      </c>
      <c r="D174" s="49">
        <v>3.7814814814814815E-2</v>
      </c>
      <c r="E174" s="49">
        <v>0</v>
      </c>
      <c r="F174" s="47" t="s">
        <v>50</v>
      </c>
      <c r="G174" s="49">
        <f t="shared" si="31"/>
        <v>0.25524999999999998</v>
      </c>
      <c r="H174" s="49">
        <f t="shared" si="32"/>
        <v>0.25524999999999998</v>
      </c>
      <c r="I174" s="49">
        <f t="shared" si="33"/>
        <v>0</v>
      </c>
      <c r="J174" s="49">
        <v>3.5000000000000003E-2</v>
      </c>
      <c r="K174" s="49">
        <v>0</v>
      </c>
      <c r="L174" s="49">
        <v>0</v>
      </c>
      <c r="M174" s="47" t="s">
        <v>50</v>
      </c>
      <c r="N174" s="49">
        <v>0.22025</v>
      </c>
      <c r="O174" s="47" t="s">
        <v>50</v>
      </c>
      <c r="P174" s="49">
        <v>0</v>
      </c>
      <c r="Q174" s="47" t="s">
        <v>50</v>
      </c>
      <c r="R174" s="47" t="s">
        <v>50</v>
      </c>
      <c r="S174" s="49">
        <f t="shared" si="30"/>
        <v>0.25524999999999998</v>
      </c>
      <c r="T174" s="49">
        <f t="shared" si="34"/>
        <v>-3.5000000000000003E-2</v>
      </c>
      <c r="U174" s="50">
        <f t="shared" si="35"/>
        <v>-100</v>
      </c>
      <c r="V174" s="42" t="s">
        <v>444</v>
      </c>
    </row>
    <row r="175" spans="1:22" ht="60" x14ac:dyDescent="0.25">
      <c r="A175" s="29" t="s">
        <v>188</v>
      </c>
      <c r="B175" s="30" t="s">
        <v>212</v>
      </c>
      <c r="C175" s="45" t="s">
        <v>213</v>
      </c>
      <c r="D175" s="49">
        <v>3.0481777777777785E-2</v>
      </c>
      <c r="E175" s="49">
        <v>0</v>
      </c>
      <c r="F175" s="47" t="s">
        <v>50</v>
      </c>
      <c r="G175" s="49">
        <f t="shared" si="31"/>
        <v>0.20575200000000002</v>
      </c>
      <c r="H175" s="49">
        <f t="shared" si="32"/>
        <v>0.20575200000000002</v>
      </c>
      <c r="I175" s="49">
        <f t="shared" si="33"/>
        <v>0</v>
      </c>
      <c r="J175" s="49">
        <v>3.0500000000000003E-2</v>
      </c>
      <c r="K175" s="49">
        <v>0</v>
      </c>
      <c r="L175" s="49">
        <v>0</v>
      </c>
      <c r="M175" s="47" t="s">
        <v>50</v>
      </c>
      <c r="N175" s="49">
        <v>0.17525200000000002</v>
      </c>
      <c r="O175" s="47" t="s">
        <v>50</v>
      </c>
      <c r="P175" s="49">
        <v>0</v>
      </c>
      <c r="Q175" s="47" t="s">
        <v>50</v>
      </c>
      <c r="R175" s="47" t="s">
        <v>50</v>
      </c>
      <c r="S175" s="49">
        <f t="shared" si="30"/>
        <v>0.20575200000000002</v>
      </c>
      <c r="T175" s="49">
        <f t="shared" si="34"/>
        <v>-3.0500000000000003E-2</v>
      </c>
      <c r="U175" s="50">
        <f t="shared" si="35"/>
        <v>-100</v>
      </c>
      <c r="V175" s="42" t="s">
        <v>444</v>
      </c>
    </row>
    <row r="176" spans="1:22" ht="45" x14ac:dyDescent="0.25">
      <c r="A176" s="29" t="s">
        <v>188</v>
      </c>
      <c r="B176" s="30" t="s">
        <v>214</v>
      </c>
      <c r="C176" s="45" t="s">
        <v>215</v>
      </c>
      <c r="D176" s="49">
        <v>3.1053797037037038E-2</v>
      </c>
      <c r="E176" s="49">
        <v>0</v>
      </c>
      <c r="F176" s="47" t="s">
        <v>50</v>
      </c>
      <c r="G176" s="49">
        <f t="shared" si="31"/>
        <v>0.20961313000000001</v>
      </c>
      <c r="H176" s="49">
        <f t="shared" si="32"/>
        <v>0.20961313000000001</v>
      </c>
      <c r="I176" s="49">
        <f t="shared" si="33"/>
        <v>0</v>
      </c>
      <c r="J176" s="49">
        <v>3.628613E-2</v>
      </c>
      <c r="K176" s="49">
        <v>0</v>
      </c>
      <c r="L176" s="49">
        <v>0</v>
      </c>
      <c r="M176" s="47" t="s">
        <v>50</v>
      </c>
      <c r="N176" s="49">
        <v>0.17332700000000001</v>
      </c>
      <c r="O176" s="47" t="s">
        <v>50</v>
      </c>
      <c r="P176" s="49">
        <v>0</v>
      </c>
      <c r="Q176" s="47" t="s">
        <v>50</v>
      </c>
      <c r="R176" s="47" t="s">
        <v>50</v>
      </c>
      <c r="S176" s="49">
        <f t="shared" si="30"/>
        <v>0.20961313000000001</v>
      </c>
      <c r="T176" s="49">
        <f t="shared" si="34"/>
        <v>-3.628613E-2</v>
      </c>
      <c r="U176" s="50">
        <f t="shared" si="35"/>
        <v>-100</v>
      </c>
      <c r="V176" s="42" t="s">
        <v>444</v>
      </c>
    </row>
    <row r="177" spans="1:22" ht="45" x14ac:dyDescent="0.25">
      <c r="A177" s="57" t="s">
        <v>188</v>
      </c>
      <c r="B177" s="22" t="s">
        <v>416</v>
      </c>
      <c r="C177" s="61" t="s">
        <v>417</v>
      </c>
      <c r="D177" s="49">
        <v>0</v>
      </c>
      <c r="E177" s="49">
        <v>0</v>
      </c>
      <c r="F177" s="47" t="s">
        <v>50</v>
      </c>
      <c r="G177" s="49">
        <f t="shared" si="31"/>
        <v>0</v>
      </c>
      <c r="H177" s="49">
        <f t="shared" si="32"/>
        <v>0</v>
      </c>
      <c r="I177" s="49">
        <f t="shared" si="33"/>
        <v>0.73788493000000011</v>
      </c>
      <c r="J177" s="49">
        <v>0</v>
      </c>
      <c r="K177" s="49">
        <f>737.88493/1000</f>
        <v>0.73788493000000011</v>
      </c>
      <c r="L177" s="49">
        <v>0</v>
      </c>
      <c r="M177" s="47" t="s">
        <v>50</v>
      </c>
      <c r="N177" s="49">
        <v>0</v>
      </c>
      <c r="O177" s="47" t="s">
        <v>50</v>
      </c>
      <c r="P177" s="49">
        <v>0</v>
      </c>
      <c r="Q177" s="47" t="s">
        <v>50</v>
      </c>
      <c r="R177" s="47" t="s">
        <v>50</v>
      </c>
      <c r="S177" s="49">
        <f t="shared" si="30"/>
        <v>-0.73788493000000011</v>
      </c>
      <c r="T177" s="49">
        <f t="shared" si="34"/>
        <v>0.73788493000000011</v>
      </c>
      <c r="U177" s="50">
        <v>100</v>
      </c>
      <c r="V177" s="41" t="s">
        <v>438</v>
      </c>
    </row>
    <row r="178" spans="1:22" ht="45" x14ac:dyDescent="0.25">
      <c r="A178" s="55" t="s">
        <v>188</v>
      </c>
      <c r="B178" s="22" t="s">
        <v>418</v>
      </c>
      <c r="C178" s="56" t="s">
        <v>216</v>
      </c>
      <c r="D178" s="49">
        <v>0</v>
      </c>
      <c r="E178" s="49">
        <v>0</v>
      </c>
      <c r="F178" s="47" t="s">
        <v>50</v>
      </c>
      <c r="G178" s="49">
        <f t="shared" si="31"/>
        <v>0</v>
      </c>
      <c r="H178" s="49">
        <f t="shared" si="32"/>
        <v>0</v>
      </c>
      <c r="I178" s="49">
        <f t="shared" si="33"/>
        <v>9.9558510000000003E-2</v>
      </c>
      <c r="J178" s="49">
        <v>0</v>
      </c>
      <c r="K178" s="49">
        <f>99.55851/1000</f>
        <v>9.9558510000000003E-2</v>
      </c>
      <c r="L178" s="49">
        <v>0</v>
      </c>
      <c r="M178" s="47" t="s">
        <v>50</v>
      </c>
      <c r="N178" s="49">
        <v>0</v>
      </c>
      <c r="O178" s="47" t="s">
        <v>50</v>
      </c>
      <c r="P178" s="49">
        <v>0</v>
      </c>
      <c r="Q178" s="47" t="s">
        <v>50</v>
      </c>
      <c r="R178" s="47" t="s">
        <v>50</v>
      </c>
      <c r="S178" s="49">
        <f t="shared" ref="S178:S241" si="36">G178-I178</f>
        <v>-9.9558510000000003E-2</v>
      </c>
      <c r="T178" s="49">
        <f t="shared" si="34"/>
        <v>9.9558510000000003E-2</v>
      </c>
      <c r="U178" s="50">
        <v>100</v>
      </c>
      <c r="V178" s="48" t="s">
        <v>442</v>
      </c>
    </row>
    <row r="179" spans="1:22" ht="45" x14ac:dyDescent="0.25">
      <c r="A179" s="29" t="s">
        <v>188</v>
      </c>
      <c r="B179" s="30" t="s">
        <v>217</v>
      </c>
      <c r="C179" s="45" t="s">
        <v>218</v>
      </c>
      <c r="D179" s="49">
        <v>0</v>
      </c>
      <c r="E179" s="49">
        <v>0</v>
      </c>
      <c r="F179" s="47" t="s">
        <v>50</v>
      </c>
      <c r="G179" s="49">
        <f t="shared" si="31"/>
        <v>13.464116699999998</v>
      </c>
      <c r="H179" s="49">
        <f t="shared" si="32"/>
        <v>13.464116699999998</v>
      </c>
      <c r="I179" s="49">
        <f t="shared" si="33"/>
        <v>0</v>
      </c>
      <c r="J179" s="49">
        <v>0.36286970000000002</v>
      </c>
      <c r="K179" s="49">
        <v>0</v>
      </c>
      <c r="L179" s="49">
        <v>13.101246999999999</v>
      </c>
      <c r="M179" s="47" t="s">
        <v>50</v>
      </c>
      <c r="N179" s="49">
        <v>0</v>
      </c>
      <c r="O179" s="47" t="s">
        <v>50</v>
      </c>
      <c r="P179" s="49">
        <v>0</v>
      </c>
      <c r="Q179" s="47" t="s">
        <v>50</v>
      </c>
      <c r="R179" s="47" t="s">
        <v>50</v>
      </c>
      <c r="S179" s="49">
        <f t="shared" si="36"/>
        <v>13.464116699999998</v>
      </c>
      <c r="T179" s="49">
        <f t="shared" si="34"/>
        <v>-0.36286970000000002</v>
      </c>
      <c r="U179" s="50">
        <f t="shared" si="35"/>
        <v>-100</v>
      </c>
      <c r="V179" s="42" t="s">
        <v>444</v>
      </c>
    </row>
    <row r="180" spans="1:22" ht="45" x14ac:dyDescent="0.25">
      <c r="A180" s="29" t="s">
        <v>188</v>
      </c>
      <c r="B180" s="30" t="s">
        <v>219</v>
      </c>
      <c r="C180" s="45" t="s">
        <v>220</v>
      </c>
      <c r="D180" s="49">
        <v>3.506754962962963E-2</v>
      </c>
      <c r="E180" s="49">
        <v>0</v>
      </c>
      <c r="F180" s="47" t="s">
        <v>50</v>
      </c>
      <c r="G180" s="49">
        <f t="shared" si="31"/>
        <v>0.23670595999999999</v>
      </c>
      <c r="H180" s="49">
        <f t="shared" si="32"/>
        <v>0.23670595999999999</v>
      </c>
      <c r="I180" s="49">
        <f t="shared" si="33"/>
        <v>0</v>
      </c>
      <c r="J180" s="49">
        <v>2.6619959999999998E-2</v>
      </c>
      <c r="K180" s="49">
        <v>0</v>
      </c>
      <c r="L180" s="49">
        <v>0</v>
      </c>
      <c r="M180" s="47" t="s">
        <v>50</v>
      </c>
      <c r="N180" s="49">
        <v>0.21008599999999999</v>
      </c>
      <c r="O180" s="47" t="s">
        <v>50</v>
      </c>
      <c r="P180" s="49">
        <v>0</v>
      </c>
      <c r="Q180" s="47" t="s">
        <v>50</v>
      </c>
      <c r="R180" s="47" t="s">
        <v>50</v>
      </c>
      <c r="S180" s="49">
        <f t="shared" si="36"/>
        <v>0.23670595999999999</v>
      </c>
      <c r="T180" s="49">
        <f t="shared" si="34"/>
        <v>-2.6619959999999998E-2</v>
      </c>
      <c r="U180" s="50">
        <f t="shared" si="35"/>
        <v>-100</v>
      </c>
      <c r="V180" s="42" t="s">
        <v>444</v>
      </c>
    </row>
    <row r="181" spans="1:22" ht="45" x14ac:dyDescent="0.25">
      <c r="A181" s="21" t="s">
        <v>188</v>
      </c>
      <c r="B181" s="22" t="s">
        <v>221</v>
      </c>
      <c r="C181" s="23" t="s">
        <v>222</v>
      </c>
      <c r="D181" s="49">
        <v>0.20556164148148146</v>
      </c>
      <c r="E181" s="49">
        <v>0</v>
      </c>
      <c r="F181" s="47" t="s">
        <v>50</v>
      </c>
      <c r="G181" s="49">
        <f t="shared" si="31"/>
        <v>1.3875410800000001</v>
      </c>
      <c r="H181" s="49">
        <f t="shared" si="32"/>
        <v>1.3875410800000001</v>
      </c>
      <c r="I181" s="49">
        <f t="shared" si="33"/>
        <v>0</v>
      </c>
      <c r="J181" s="49">
        <v>0.12888007999999998</v>
      </c>
      <c r="K181" s="49">
        <v>0</v>
      </c>
      <c r="L181" s="49">
        <v>0</v>
      </c>
      <c r="M181" s="47" t="s">
        <v>50</v>
      </c>
      <c r="N181" s="49">
        <v>1.258661</v>
      </c>
      <c r="O181" s="47" t="s">
        <v>50</v>
      </c>
      <c r="P181" s="49">
        <v>0</v>
      </c>
      <c r="Q181" s="47" t="s">
        <v>50</v>
      </c>
      <c r="R181" s="47" t="s">
        <v>50</v>
      </c>
      <c r="S181" s="49">
        <f t="shared" si="36"/>
        <v>1.3875410800000001</v>
      </c>
      <c r="T181" s="49">
        <f t="shared" si="34"/>
        <v>-0.12888007999999998</v>
      </c>
      <c r="U181" s="50">
        <f t="shared" si="35"/>
        <v>-100</v>
      </c>
      <c r="V181" s="42" t="s">
        <v>444</v>
      </c>
    </row>
    <row r="182" spans="1:22" ht="45" x14ac:dyDescent="0.25">
      <c r="A182" s="21" t="s">
        <v>188</v>
      </c>
      <c r="B182" s="22" t="s">
        <v>223</v>
      </c>
      <c r="C182" s="23" t="s">
        <v>224</v>
      </c>
      <c r="D182" s="49">
        <v>5.4338920000000006E-2</v>
      </c>
      <c r="E182" s="49">
        <v>0</v>
      </c>
      <c r="F182" s="47" t="s">
        <v>50</v>
      </c>
      <c r="G182" s="49">
        <f t="shared" si="31"/>
        <v>0.36678770999999999</v>
      </c>
      <c r="H182" s="49">
        <f t="shared" si="32"/>
        <v>0.36678770999999999</v>
      </c>
      <c r="I182" s="49">
        <f t="shared" si="33"/>
        <v>0</v>
      </c>
      <c r="J182" s="49">
        <v>4.2026710000000002E-2</v>
      </c>
      <c r="K182" s="49">
        <v>0</v>
      </c>
      <c r="L182" s="49">
        <v>0.32476099999999997</v>
      </c>
      <c r="M182" s="47" t="s">
        <v>50</v>
      </c>
      <c r="N182" s="49">
        <v>0</v>
      </c>
      <c r="O182" s="47" t="s">
        <v>50</v>
      </c>
      <c r="P182" s="49">
        <v>0</v>
      </c>
      <c r="Q182" s="47" t="s">
        <v>50</v>
      </c>
      <c r="R182" s="47" t="s">
        <v>50</v>
      </c>
      <c r="S182" s="49">
        <f t="shared" si="36"/>
        <v>0.36678770999999999</v>
      </c>
      <c r="T182" s="49">
        <f t="shared" si="34"/>
        <v>-4.2026710000000002E-2</v>
      </c>
      <c r="U182" s="50">
        <f t="shared" si="35"/>
        <v>-100</v>
      </c>
      <c r="V182" s="42" t="s">
        <v>444</v>
      </c>
    </row>
    <row r="183" spans="1:22" ht="45" x14ac:dyDescent="0.25">
      <c r="A183" s="21" t="s">
        <v>188</v>
      </c>
      <c r="B183" s="22" t="s">
        <v>225</v>
      </c>
      <c r="C183" s="23" t="s">
        <v>226</v>
      </c>
      <c r="D183" s="49">
        <v>0.49775125925925923</v>
      </c>
      <c r="E183" s="49">
        <v>0</v>
      </c>
      <c r="F183" s="47" t="s">
        <v>50</v>
      </c>
      <c r="G183" s="49">
        <f t="shared" si="31"/>
        <v>3.3598210000000002</v>
      </c>
      <c r="H183" s="49">
        <f t="shared" si="32"/>
        <v>3.3598210000000002</v>
      </c>
      <c r="I183" s="49">
        <f t="shared" si="33"/>
        <v>0</v>
      </c>
      <c r="J183" s="49">
        <v>0.243507</v>
      </c>
      <c r="K183" s="49">
        <v>0</v>
      </c>
      <c r="L183" s="49">
        <v>3.116314</v>
      </c>
      <c r="M183" s="47" t="s">
        <v>50</v>
      </c>
      <c r="N183" s="49">
        <v>0</v>
      </c>
      <c r="O183" s="47" t="s">
        <v>50</v>
      </c>
      <c r="P183" s="49">
        <v>0</v>
      </c>
      <c r="Q183" s="47" t="s">
        <v>50</v>
      </c>
      <c r="R183" s="47" t="s">
        <v>50</v>
      </c>
      <c r="S183" s="49">
        <f t="shared" si="36"/>
        <v>3.3598210000000002</v>
      </c>
      <c r="T183" s="49">
        <f t="shared" si="34"/>
        <v>-0.243507</v>
      </c>
      <c r="U183" s="50">
        <f t="shared" si="35"/>
        <v>-100</v>
      </c>
      <c r="V183" s="42" t="s">
        <v>444</v>
      </c>
    </row>
    <row r="184" spans="1:22" ht="60" x14ac:dyDescent="0.25">
      <c r="A184" s="21" t="s">
        <v>188</v>
      </c>
      <c r="B184" s="22" t="s">
        <v>227</v>
      </c>
      <c r="C184" s="23" t="s">
        <v>228</v>
      </c>
      <c r="D184" s="49">
        <v>0.97318860000000007</v>
      </c>
      <c r="E184" s="49">
        <v>0</v>
      </c>
      <c r="F184" s="47" t="s">
        <v>50</v>
      </c>
      <c r="G184" s="49">
        <f t="shared" si="31"/>
        <v>6.5690230500000002</v>
      </c>
      <c r="H184" s="49">
        <f t="shared" si="32"/>
        <v>6.5690230500000002</v>
      </c>
      <c r="I184" s="49">
        <f t="shared" si="33"/>
        <v>0</v>
      </c>
      <c r="J184" s="49">
        <v>0.32039305000000001</v>
      </c>
      <c r="K184" s="49">
        <v>0</v>
      </c>
      <c r="L184" s="49">
        <v>6.2486300000000004</v>
      </c>
      <c r="M184" s="47" t="s">
        <v>50</v>
      </c>
      <c r="N184" s="49">
        <v>0</v>
      </c>
      <c r="O184" s="47" t="s">
        <v>50</v>
      </c>
      <c r="P184" s="49">
        <v>0</v>
      </c>
      <c r="Q184" s="47" t="s">
        <v>50</v>
      </c>
      <c r="R184" s="47" t="s">
        <v>50</v>
      </c>
      <c r="S184" s="49">
        <f t="shared" si="36"/>
        <v>6.5690230500000002</v>
      </c>
      <c r="T184" s="49">
        <f t="shared" si="34"/>
        <v>-0.32039305000000001</v>
      </c>
      <c r="U184" s="50">
        <f t="shared" si="35"/>
        <v>-100</v>
      </c>
      <c r="V184" s="42" t="s">
        <v>444</v>
      </c>
    </row>
    <row r="185" spans="1:22" ht="45" x14ac:dyDescent="0.25">
      <c r="A185" s="21" t="s">
        <v>188</v>
      </c>
      <c r="B185" s="22" t="s">
        <v>229</v>
      </c>
      <c r="C185" s="23" t="s">
        <v>230</v>
      </c>
      <c r="D185" s="49">
        <v>0.97318815555555549</v>
      </c>
      <c r="E185" s="49">
        <v>0</v>
      </c>
      <c r="F185" s="47" t="s">
        <v>50</v>
      </c>
      <c r="G185" s="49">
        <f t="shared" si="31"/>
        <v>6.5690200499999998</v>
      </c>
      <c r="H185" s="49">
        <f t="shared" si="32"/>
        <v>6.5690200499999998</v>
      </c>
      <c r="I185" s="49">
        <f t="shared" si="33"/>
        <v>0</v>
      </c>
      <c r="J185" s="49">
        <v>0.32039204999999998</v>
      </c>
      <c r="K185" s="49">
        <v>0</v>
      </c>
      <c r="L185" s="49">
        <v>6.2486280000000001</v>
      </c>
      <c r="M185" s="47" t="s">
        <v>50</v>
      </c>
      <c r="N185" s="49">
        <v>0</v>
      </c>
      <c r="O185" s="47" t="s">
        <v>50</v>
      </c>
      <c r="P185" s="49">
        <v>0</v>
      </c>
      <c r="Q185" s="47" t="s">
        <v>50</v>
      </c>
      <c r="R185" s="47" t="s">
        <v>50</v>
      </c>
      <c r="S185" s="49">
        <f t="shared" si="36"/>
        <v>6.5690200499999998</v>
      </c>
      <c r="T185" s="49">
        <f t="shared" si="34"/>
        <v>-0.32039204999999998</v>
      </c>
      <c r="U185" s="50">
        <f t="shared" si="35"/>
        <v>-100</v>
      </c>
      <c r="V185" s="42" t="s">
        <v>444</v>
      </c>
    </row>
    <row r="186" spans="1:22" ht="60" x14ac:dyDescent="0.25">
      <c r="A186" s="21" t="s">
        <v>188</v>
      </c>
      <c r="B186" s="22" t="s">
        <v>231</v>
      </c>
      <c r="C186" s="23" t="s">
        <v>232</v>
      </c>
      <c r="D186" s="49">
        <v>0.82734550962962961</v>
      </c>
      <c r="E186" s="49">
        <v>0</v>
      </c>
      <c r="F186" s="47" t="s">
        <v>50</v>
      </c>
      <c r="G186" s="49">
        <f t="shared" si="31"/>
        <v>5.5845821899999999</v>
      </c>
      <c r="H186" s="49">
        <f t="shared" si="32"/>
        <v>5.5845821899999999</v>
      </c>
      <c r="I186" s="49">
        <f t="shared" si="33"/>
        <v>0</v>
      </c>
      <c r="J186" s="49">
        <v>0.30900519000000004</v>
      </c>
      <c r="K186" s="49">
        <v>0</v>
      </c>
      <c r="L186" s="49">
        <v>5.2755770000000002</v>
      </c>
      <c r="M186" s="47" t="s">
        <v>50</v>
      </c>
      <c r="N186" s="49">
        <v>0</v>
      </c>
      <c r="O186" s="47" t="s">
        <v>50</v>
      </c>
      <c r="P186" s="49">
        <v>0</v>
      </c>
      <c r="Q186" s="47" t="s">
        <v>50</v>
      </c>
      <c r="R186" s="47" t="s">
        <v>50</v>
      </c>
      <c r="S186" s="49">
        <f t="shared" si="36"/>
        <v>5.5845821899999999</v>
      </c>
      <c r="T186" s="49">
        <f t="shared" si="34"/>
        <v>-0.30900519000000004</v>
      </c>
      <c r="U186" s="50">
        <f t="shared" si="35"/>
        <v>-100</v>
      </c>
      <c r="V186" s="42" t="s">
        <v>444</v>
      </c>
    </row>
    <row r="187" spans="1:22" ht="45" x14ac:dyDescent="0.25">
      <c r="A187" s="21" t="s">
        <v>188</v>
      </c>
      <c r="B187" s="22" t="s">
        <v>233</v>
      </c>
      <c r="C187" s="23" t="s">
        <v>234</v>
      </c>
      <c r="D187" s="49">
        <v>8.8375727407407428E-2</v>
      </c>
      <c r="E187" s="49">
        <v>0</v>
      </c>
      <c r="F187" s="47" t="s">
        <v>50</v>
      </c>
      <c r="G187" s="49">
        <f t="shared" si="31"/>
        <v>0.59653615999999998</v>
      </c>
      <c r="H187" s="49">
        <f t="shared" si="32"/>
        <v>0.59653615999999998</v>
      </c>
      <c r="I187" s="49">
        <f t="shared" si="33"/>
        <v>0</v>
      </c>
      <c r="J187" s="49">
        <v>6.6653160000000003E-2</v>
      </c>
      <c r="K187" s="49">
        <v>0</v>
      </c>
      <c r="L187" s="49">
        <v>0.52988299999999999</v>
      </c>
      <c r="M187" s="47" t="s">
        <v>50</v>
      </c>
      <c r="N187" s="49">
        <v>0</v>
      </c>
      <c r="O187" s="47" t="s">
        <v>50</v>
      </c>
      <c r="P187" s="49">
        <v>0</v>
      </c>
      <c r="Q187" s="47" t="s">
        <v>50</v>
      </c>
      <c r="R187" s="47" t="s">
        <v>50</v>
      </c>
      <c r="S187" s="49">
        <f t="shared" si="36"/>
        <v>0.59653615999999998</v>
      </c>
      <c r="T187" s="49">
        <f t="shared" si="34"/>
        <v>-6.6653160000000003E-2</v>
      </c>
      <c r="U187" s="50">
        <f t="shared" si="35"/>
        <v>-100</v>
      </c>
      <c r="V187" s="42" t="s">
        <v>444</v>
      </c>
    </row>
    <row r="188" spans="1:22" ht="45" x14ac:dyDescent="0.25">
      <c r="A188" s="21" t="s">
        <v>188</v>
      </c>
      <c r="B188" s="22" t="s">
        <v>235</v>
      </c>
      <c r="C188" s="23" t="s">
        <v>236</v>
      </c>
      <c r="D188" s="49">
        <v>0.55904088888888881</v>
      </c>
      <c r="E188" s="49">
        <v>0</v>
      </c>
      <c r="F188" s="47" t="s">
        <v>50</v>
      </c>
      <c r="G188" s="49">
        <f t="shared" si="31"/>
        <v>3.7735260000000008</v>
      </c>
      <c r="H188" s="49">
        <f t="shared" si="32"/>
        <v>3.7735260000000008</v>
      </c>
      <c r="I188" s="49">
        <f t="shared" si="33"/>
        <v>0</v>
      </c>
      <c r="J188" s="49">
        <v>0.22469900000000001</v>
      </c>
      <c r="K188" s="49">
        <v>0</v>
      </c>
      <c r="L188" s="49">
        <v>3.5488270000000006</v>
      </c>
      <c r="M188" s="47" t="s">
        <v>50</v>
      </c>
      <c r="N188" s="49">
        <v>0</v>
      </c>
      <c r="O188" s="47" t="s">
        <v>50</v>
      </c>
      <c r="P188" s="49">
        <v>0</v>
      </c>
      <c r="Q188" s="47" t="s">
        <v>50</v>
      </c>
      <c r="R188" s="47" t="s">
        <v>50</v>
      </c>
      <c r="S188" s="49">
        <f t="shared" si="36"/>
        <v>3.7735260000000008</v>
      </c>
      <c r="T188" s="49">
        <f t="shared" si="34"/>
        <v>-0.22469900000000001</v>
      </c>
      <c r="U188" s="50">
        <f t="shared" si="35"/>
        <v>-100</v>
      </c>
      <c r="V188" s="42" t="s">
        <v>444</v>
      </c>
    </row>
    <row r="189" spans="1:22" ht="45" x14ac:dyDescent="0.25">
      <c r="A189" s="21" t="s">
        <v>188</v>
      </c>
      <c r="B189" s="22" t="s">
        <v>237</v>
      </c>
      <c r="C189" s="23" t="s">
        <v>238</v>
      </c>
      <c r="D189" s="49">
        <v>0.34671750074074076</v>
      </c>
      <c r="E189" s="49">
        <v>0</v>
      </c>
      <c r="F189" s="47" t="s">
        <v>50</v>
      </c>
      <c r="G189" s="49">
        <f t="shared" si="31"/>
        <v>2.3403431299999999</v>
      </c>
      <c r="H189" s="49">
        <f t="shared" si="32"/>
        <v>2.3403431299999999</v>
      </c>
      <c r="I189" s="49">
        <f t="shared" si="33"/>
        <v>0</v>
      </c>
      <c r="J189" s="49">
        <v>0.19690313000000001</v>
      </c>
      <c r="K189" s="49">
        <v>0</v>
      </c>
      <c r="L189" s="49">
        <v>2.14344</v>
      </c>
      <c r="M189" s="47" t="s">
        <v>50</v>
      </c>
      <c r="N189" s="49">
        <v>0</v>
      </c>
      <c r="O189" s="47" t="s">
        <v>50</v>
      </c>
      <c r="P189" s="49">
        <v>0</v>
      </c>
      <c r="Q189" s="47" t="s">
        <v>50</v>
      </c>
      <c r="R189" s="47" t="s">
        <v>50</v>
      </c>
      <c r="S189" s="49">
        <f t="shared" si="36"/>
        <v>2.3403431299999999</v>
      </c>
      <c r="T189" s="49">
        <f t="shared" si="34"/>
        <v>-0.19690313000000001</v>
      </c>
      <c r="U189" s="50">
        <f t="shared" si="35"/>
        <v>-100</v>
      </c>
      <c r="V189" s="42" t="s">
        <v>444</v>
      </c>
    </row>
    <row r="190" spans="1:22" ht="45" x14ac:dyDescent="0.25">
      <c r="A190" s="21" t="s">
        <v>188</v>
      </c>
      <c r="B190" s="22" t="s">
        <v>239</v>
      </c>
      <c r="C190" s="23" t="s">
        <v>240</v>
      </c>
      <c r="D190" s="49">
        <v>0.19880503703703703</v>
      </c>
      <c r="E190" s="49">
        <v>0</v>
      </c>
      <c r="F190" s="47" t="s">
        <v>50</v>
      </c>
      <c r="G190" s="49">
        <f t="shared" si="31"/>
        <v>1.341934</v>
      </c>
      <c r="H190" s="49">
        <f t="shared" si="32"/>
        <v>1.341934</v>
      </c>
      <c r="I190" s="49">
        <f t="shared" si="33"/>
        <v>0</v>
      </c>
      <c r="J190" s="49">
        <v>0.18693299999999999</v>
      </c>
      <c r="K190" s="49">
        <v>0</v>
      </c>
      <c r="L190" s="49">
        <v>1.1550009999999999</v>
      </c>
      <c r="M190" s="47" t="s">
        <v>50</v>
      </c>
      <c r="N190" s="49">
        <v>0</v>
      </c>
      <c r="O190" s="47" t="s">
        <v>50</v>
      </c>
      <c r="P190" s="49">
        <v>0</v>
      </c>
      <c r="Q190" s="47" t="s">
        <v>50</v>
      </c>
      <c r="R190" s="47" t="s">
        <v>50</v>
      </c>
      <c r="S190" s="49">
        <f t="shared" si="36"/>
        <v>1.341934</v>
      </c>
      <c r="T190" s="49">
        <f t="shared" si="34"/>
        <v>-0.18693299999999999</v>
      </c>
      <c r="U190" s="50">
        <f t="shared" si="35"/>
        <v>-100</v>
      </c>
      <c r="V190" s="42" t="s">
        <v>444</v>
      </c>
    </row>
    <row r="191" spans="1:22" ht="45" x14ac:dyDescent="0.25">
      <c r="A191" s="21" t="s">
        <v>188</v>
      </c>
      <c r="B191" s="22" t="s">
        <v>241</v>
      </c>
      <c r="C191" s="23" t="s">
        <v>242</v>
      </c>
      <c r="D191" s="49">
        <v>0.21986253185185189</v>
      </c>
      <c r="E191" s="49">
        <v>0</v>
      </c>
      <c r="F191" s="47" t="s">
        <v>50</v>
      </c>
      <c r="G191" s="49">
        <f t="shared" si="31"/>
        <v>1.48407209</v>
      </c>
      <c r="H191" s="49">
        <f t="shared" si="32"/>
        <v>1.48407209</v>
      </c>
      <c r="I191" s="49">
        <f t="shared" si="33"/>
        <v>0</v>
      </c>
      <c r="J191" s="49">
        <v>0.13281809</v>
      </c>
      <c r="K191" s="49">
        <v>0</v>
      </c>
      <c r="L191" s="49">
        <v>1.351254</v>
      </c>
      <c r="M191" s="47" t="s">
        <v>50</v>
      </c>
      <c r="N191" s="49">
        <v>0</v>
      </c>
      <c r="O191" s="47" t="s">
        <v>50</v>
      </c>
      <c r="P191" s="49">
        <v>0</v>
      </c>
      <c r="Q191" s="47" t="s">
        <v>50</v>
      </c>
      <c r="R191" s="47" t="s">
        <v>50</v>
      </c>
      <c r="S191" s="49">
        <f t="shared" si="36"/>
        <v>1.48407209</v>
      </c>
      <c r="T191" s="49">
        <f t="shared" si="34"/>
        <v>-0.13281809</v>
      </c>
      <c r="U191" s="50">
        <f t="shared" si="35"/>
        <v>-100</v>
      </c>
      <c r="V191" s="42" t="s">
        <v>444</v>
      </c>
    </row>
    <row r="192" spans="1:22" ht="45" x14ac:dyDescent="0.25">
      <c r="A192" s="21" t="s">
        <v>188</v>
      </c>
      <c r="B192" s="22" t="s">
        <v>243</v>
      </c>
      <c r="C192" s="23" t="s">
        <v>244</v>
      </c>
      <c r="D192" s="49">
        <v>0.31874235851851856</v>
      </c>
      <c r="E192" s="49">
        <v>0</v>
      </c>
      <c r="F192" s="47" t="s">
        <v>50</v>
      </c>
      <c r="G192" s="49">
        <f t="shared" si="31"/>
        <v>2.1515109199999998</v>
      </c>
      <c r="H192" s="49">
        <f t="shared" si="32"/>
        <v>2.1515109199999998</v>
      </c>
      <c r="I192" s="49">
        <f t="shared" si="33"/>
        <v>0</v>
      </c>
      <c r="J192" s="49">
        <v>0.15336992000000002</v>
      </c>
      <c r="K192" s="49">
        <v>0</v>
      </c>
      <c r="L192" s="49">
        <v>1.9981409999999999</v>
      </c>
      <c r="M192" s="47" t="s">
        <v>50</v>
      </c>
      <c r="N192" s="49">
        <v>0</v>
      </c>
      <c r="O192" s="47" t="s">
        <v>50</v>
      </c>
      <c r="P192" s="49">
        <v>0</v>
      </c>
      <c r="Q192" s="47" t="s">
        <v>50</v>
      </c>
      <c r="R192" s="47" t="s">
        <v>50</v>
      </c>
      <c r="S192" s="49">
        <f t="shared" si="36"/>
        <v>2.1515109199999998</v>
      </c>
      <c r="T192" s="49">
        <f t="shared" si="34"/>
        <v>-0.15336992000000002</v>
      </c>
      <c r="U192" s="50">
        <f t="shared" si="35"/>
        <v>-100</v>
      </c>
      <c r="V192" s="42" t="s">
        <v>444</v>
      </c>
    </row>
    <row r="193" spans="1:22" ht="45" x14ac:dyDescent="0.25">
      <c r="A193" s="21" t="s">
        <v>188</v>
      </c>
      <c r="B193" s="22" t="s">
        <v>245</v>
      </c>
      <c r="C193" s="23" t="s">
        <v>246</v>
      </c>
      <c r="D193" s="49">
        <v>0.20338900888888889</v>
      </c>
      <c r="E193" s="49">
        <v>0</v>
      </c>
      <c r="F193" s="47" t="s">
        <v>50</v>
      </c>
      <c r="G193" s="49">
        <f t="shared" si="31"/>
        <v>1.3728758100000003</v>
      </c>
      <c r="H193" s="49">
        <f t="shared" si="32"/>
        <v>1.3728758100000003</v>
      </c>
      <c r="I193" s="49">
        <f t="shared" si="33"/>
        <v>0</v>
      </c>
      <c r="J193" s="49">
        <v>9.9187810000000001E-2</v>
      </c>
      <c r="K193" s="49">
        <v>0</v>
      </c>
      <c r="L193" s="49">
        <v>0</v>
      </c>
      <c r="M193" s="47" t="s">
        <v>50</v>
      </c>
      <c r="N193" s="49">
        <v>1.2736880000000002</v>
      </c>
      <c r="O193" s="47" t="s">
        <v>50</v>
      </c>
      <c r="P193" s="49">
        <v>0</v>
      </c>
      <c r="Q193" s="47" t="s">
        <v>50</v>
      </c>
      <c r="R193" s="47" t="s">
        <v>50</v>
      </c>
      <c r="S193" s="49">
        <f t="shared" si="36"/>
        <v>1.3728758100000003</v>
      </c>
      <c r="T193" s="49">
        <f t="shared" si="34"/>
        <v>-9.9187810000000001E-2</v>
      </c>
      <c r="U193" s="50">
        <f t="shared" si="35"/>
        <v>-100</v>
      </c>
      <c r="V193" s="42" t="s">
        <v>444</v>
      </c>
    </row>
    <row r="194" spans="1:22" ht="45" x14ac:dyDescent="0.25">
      <c r="A194" s="21" t="s">
        <v>188</v>
      </c>
      <c r="B194" s="22" t="s">
        <v>247</v>
      </c>
      <c r="C194" s="23" t="s">
        <v>248</v>
      </c>
      <c r="D194" s="49">
        <v>0.18951197629629629</v>
      </c>
      <c r="E194" s="49">
        <v>0</v>
      </c>
      <c r="F194" s="47" t="s">
        <v>50</v>
      </c>
      <c r="G194" s="49">
        <f t="shared" si="31"/>
        <v>1.2792058399999999</v>
      </c>
      <c r="H194" s="49">
        <f t="shared" si="32"/>
        <v>1.2792058399999999</v>
      </c>
      <c r="I194" s="49">
        <f t="shared" si="33"/>
        <v>0</v>
      </c>
      <c r="J194" s="49">
        <v>0.10255083999999999</v>
      </c>
      <c r="K194" s="49">
        <v>0</v>
      </c>
      <c r="L194" s="49">
        <v>0</v>
      </c>
      <c r="M194" s="47" t="s">
        <v>50</v>
      </c>
      <c r="N194" s="49">
        <v>1.176655</v>
      </c>
      <c r="O194" s="47" t="s">
        <v>50</v>
      </c>
      <c r="P194" s="49">
        <v>0</v>
      </c>
      <c r="Q194" s="47" t="s">
        <v>50</v>
      </c>
      <c r="R194" s="47" t="s">
        <v>50</v>
      </c>
      <c r="S194" s="49">
        <f t="shared" si="36"/>
        <v>1.2792058399999999</v>
      </c>
      <c r="T194" s="49">
        <f t="shared" si="34"/>
        <v>-0.10255083999999999</v>
      </c>
      <c r="U194" s="50">
        <f t="shared" si="35"/>
        <v>-100</v>
      </c>
      <c r="V194" s="42" t="s">
        <v>444</v>
      </c>
    </row>
    <row r="195" spans="1:22" ht="45" x14ac:dyDescent="0.25">
      <c r="A195" s="21" t="s">
        <v>188</v>
      </c>
      <c r="B195" s="22" t="s">
        <v>249</v>
      </c>
      <c r="C195" s="23" t="s">
        <v>250</v>
      </c>
      <c r="D195" s="49">
        <v>0.51635596444444454</v>
      </c>
      <c r="E195" s="49">
        <v>0</v>
      </c>
      <c r="F195" s="47" t="s">
        <v>50</v>
      </c>
      <c r="G195" s="49">
        <f t="shared" si="31"/>
        <v>3.4854027599999999</v>
      </c>
      <c r="H195" s="49">
        <f t="shared" si="32"/>
        <v>3.4854027599999999</v>
      </c>
      <c r="I195" s="49">
        <f t="shared" si="33"/>
        <v>0</v>
      </c>
      <c r="J195" s="49">
        <v>0.23501675999999999</v>
      </c>
      <c r="K195" s="49">
        <v>0</v>
      </c>
      <c r="L195" s="49">
        <v>0</v>
      </c>
      <c r="M195" s="47" t="s">
        <v>50</v>
      </c>
      <c r="N195" s="49">
        <v>3.2503859999999998</v>
      </c>
      <c r="O195" s="47" t="s">
        <v>50</v>
      </c>
      <c r="P195" s="49">
        <v>0</v>
      </c>
      <c r="Q195" s="47" t="s">
        <v>50</v>
      </c>
      <c r="R195" s="47" t="s">
        <v>50</v>
      </c>
      <c r="S195" s="49">
        <f t="shared" si="36"/>
        <v>3.4854027599999999</v>
      </c>
      <c r="T195" s="49">
        <f t="shared" si="34"/>
        <v>-0.23501675999999999</v>
      </c>
      <c r="U195" s="50">
        <f t="shared" si="35"/>
        <v>-100</v>
      </c>
      <c r="V195" s="42" t="s">
        <v>444</v>
      </c>
    </row>
    <row r="196" spans="1:22" ht="45" x14ac:dyDescent="0.25">
      <c r="A196" s="21" t="s">
        <v>188</v>
      </c>
      <c r="B196" s="22" t="s">
        <v>251</v>
      </c>
      <c r="C196" s="23" t="s">
        <v>252</v>
      </c>
      <c r="D196" s="49">
        <v>0.34051856444444445</v>
      </c>
      <c r="E196" s="49">
        <v>0</v>
      </c>
      <c r="F196" s="47" t="s">
        <v>50</v>
      </c>
      <c r="G196" s="49">
        <f t="shared" si="31"/>
        <v>2.2985003099999997</v>
      </c>
      <c r="H196" s="49">
        <f t="shared" si="32"/>
        <v>2.2985003099999997</v>
      </c>
      <c r="I196" s="49">
        <f t="shared" si="33"/>
        <v>0</v>
      </c>
      <c r="J196" s="49">
        <v>0.15972231000000001</v>
      </c>
      <c r="K196" s="49">
        <v>0</v>
      </c>
      <c r="L196" s="49">
        <v>0</v>
      </c>
      <c r="M196" s="47" t="s">
        <v>50</v>
      </c>
      <c r="N196" s="49">
        <v>2.1387779999999998</v>
      </c>
      <c r="O196" s="47" t="s">
        <v>50</v>
      </c>
      <c r="P196" s="49">
        <v>0</v>
      </c>
      <c r="Q196" s="47" t="s">
        <v>50</v>
      </c>
      <c r="R196" s="47" t="s">
        <v>50</v>
      </c>
      <c r="S196" s="49">
        <f t="shared" si="36"/>
        <v>2.2985003099999997</v>
      </c>
      <c r="T196" s="49">
        <f t="shared" si="34"/>
        <v>-0.15972231000000001</v>
      </c>
      <c r="U196" s="50">
        <f t="shared" si="35"/>
        <v>-100</v>
      </c>
      <c r="V196" s="42" t="s">
        <v>444</v>
      </c>
    </row>
    <row r="197" spans="1:22" ht="45" x14ac:dyDescent="0.25">
      <c r="A197" s="21" t="s">
        <v>188</v>
      </c>
      <c r="B197" s="22" t="s">
        <v>253</v>
      </c>
      <c r="C197" s="23" t="s">
        <v>254</v>
      </c>
      <c r="D197" s="49">
        <v>0.27003597777777777</v>
      </c>
      <c r="E197" s="49">
        <v>0</v>
      </c>
      <c r="F197" s="47" t="s">
        <v>50</v>
      </c>
      <c r="G197" s="49">
        <f t="shared" si="31"/>
        <v>1.82274285</v>
      </c>
      <c r="H197" s="49">
        <f t="shared" si="32"/>
        <v>1.82274285</v>
      </c>
      <c r="I197" s="49">
        <f t="shared" si="33"/>
        <v>0</v>
      </c>
      <c r="J197" s="49">
        <v>0.10479285000000001</v>
      </c>
      <c r="K197" s="49">
        <v>0</v>
      </c>
      <c r="L197" s="49">
        <v>1.7179500000000001</v>
      </c>
      <c r="M197" s="47" t="s">
        <v>50</v>
      </c>
      <c r="N197" s="49">
        <v>0</v>
      </c>
      <c r="O197" s="47" t="s">
        <v>50</v>
      </c>
      <c r="P197" s="49">
        <v>0</v>
      </c>
      <c r="Q197" s="47" t="s">
        <v>50</v>
      </c>
      <c r="R197" s="47" t="s">
        <v>50</v>
      </c>
      <c r="S197" s="49">
        <f t="shared" si="36"/>
        <v>1.82274285</v>
      </c>
      <c r="T197" s="49">
        <f t="shared" si="34"/>
        <v>-0.10479285000000001</v>
      </c>
      <c r="U197" s="50">
        <f t="shared" si="35"/>
        <v>-100</v>
      </c>
      <c r="V197" s="42" t="s">
        <v>444</v>
      </c>
    </row>
    <row r="198" spans="1:22" ht="45" x14ac:dyDescent="0.25">
      <c r="A198" s="21" t="s">
        <v>188</v>
      </c>
      <c r="B198" s="22" t="s">
        <v>255</v>
      </c>
      <c r="C198" s="23" t="s">
        <v>256</v>
      </c>
      <c r="D198" s="49">
        <v>0.20831691999999996</v>
      </c>
      <c r="E198" s="49">
        <v>0</v>
      </c>
      <c r="F198" s="47" t="s">
        <v>50</v>
      </c>
      <c r="G198" s="49">
        <f t="shared" si="31"/>
        <v>1.4061392100000001</v>
      </c>
      <c r="H198" s="49">
        <f t="shared" si="32"/>
        <v>1.4061392100000001</v>
      </c>
      <c r="I198" s="49">
        <f t="shared" si="33"/>
        <v>0</v>
      </c>
      <c r="J198" s="49">
        <v>0.10778221</v>
      </c>
      <c r="K198" s="49">
        <v>0</v>
      </c>
      <c r="L198" s="49">
        <v>1.298357</v>
      </c>
      <c r="M198" s="47" t="s">
        <v>50</v>
      </c>
      <c r="N198" s="49">
        <v>0</v>
      </c>
      <c r="O198" s="47" t="s">
        <v>50</v>
      </c>
      <c r="P198" s="49">
        <v>0</v>
      </c>
      <c r="Q198" s="47" t="s">
        <v>50</v>
      </c>
      <c r="R198" s="47" t="s">
        <v>50</v>
      </c>
      <c r="S198" s="49">
        <f t="shared" si="36"/>
        <v>1.4061392100000001</v>
      </c>
      <c r="T198" s="49">
        <f t="shared" si="34"/>
        <v>-0.10778221</v>
      </c>
      <c r="U198" s="50">
        <f t="shared" si="35"/>
        <v>-100</v>
      </c>
      <c r="V198" s="42" t="s">
        <v>444</v>
      </c>
    </row>
    <row r="199" spans="1:22" ht="45" x14ac:dyDescent="0.25">
      <c r="A199" s="21" t="s">
        <v>188</v>
      </c>
      <c r="B199" s="22" t="s">
        <v>257</v>
      </c>
      <c r="C199" s="23" t="s">
        <v>258</v>
      </c>
      <c r="D199" s="49">
        <v>1.0520749614814815</v>
      </c>
      <c r="E199" s="49">
        <v>0</v>
      </c>
      <c r="F199" s="47" t="s">
        <v>50</v>
      </c>
      <c r="G199" s="49">
        <f t="shared" si="31"/>
        <v>7.1015059899999997</v>
      </c>
      <c r="H199" s="49">
        <f t="shared" si="32"/>
        <v>7.1015059899999997</v>
      </c>
      <c r="I199" s="49">
        <f t="shared" si="33"/>
        <v>0</v>
      </c>
      <c r="J199" s="49">
        <v>0.42089898999999997</v>
      </c>
      <c r="K199" s="49">
        <v>0</v>
      </c>
      <c r="L199" s="49">
        <v>6.6806070000000002</v>
      </c>
      <c r="M199" s="47" t="s">
        <v>50</v>
      </c>
      <c r="N199" s="49">
        <v>0</v>
      </c>
      <c r="O199" s="47" t="s">
        <v>50</v>
      </c>
      <c r="P199" s="49">
        <v>0</v>
      </c>
      <c r="Q199" s="47" t="s">
        <v>50</v>
      </c>
      <c r="R199" s="47" t="s">
        <v>50</v>
      </c>
      <c r="S199" s="49">
        <f t="shared" si="36"/>
        <v>7.1015059899999997</v>
      </c>
      <c r="T199" s="49">
        <f t="shared" si="34"/>
        <v>-0.42089898999999997</v>
      </c>
      <c r="U199" s="50">
        <f t="shared" si="35"/>
        <v>-100</v>
      </c>
      <c r="V199" s="42" t="s">
        <v>444</v>
      </c>
    </row>
    <row r="200" spans="1:22" ht="45" x14ac:dyDescent="0.25">
      <c r="A200" s="21" t="s">
        <v>188</v>
      </c>
      <c r="B200" s="22" t="s">
        <v>259</v>
      </c>
      <c r="C200" s="23" t="s">
        <v>260</v>
      </c>
      <c r="D200" s="49">
        <v>1.6221620296296297</v>
      </c>
      <c r="E200" s="49">
        <v>0</v>
      </c>
      <c r="F200" s="47" t="s">
        <v>50</v>
      </c>
      <c r="G200" s="49">
        <f t="shared" si="31"/>
        <v>10.949593700000001</v>
      </c>
      <c r="H200" s="49">
        <f t="shared" si="32"/>
        <v>10.949593700000001</v>
      </c>
      <c r="I200" s="49">
        <f t="shared" si="33"/>
        <v>0</v>
      </c>
      <c r="J200" s="49">
        <v>0.40913769999999999</v>
      </c>
      <c r="K200" s="49">
        <v>0</v>
      </c>
      <c r="L200" s="49">
        <v>0</v>
      </c>
      <c r="M200" s="47" t="s">
        <v>50</v>
      </c>
      <c r="N200" s="49">
        <v>0</v>
      </c>
      <c r="O200" s="47" t="s">
        <v>50</v>
      </c>
      <c r="P200" s="49">
        <v>10.540456000000001</v>
      </c>
      <c r="Q200" s="47" t="s">
        <v>50</v>
      </c>
      <c r="R200" s="47" t="s">
        <v>50</v>
      </c>
      <c r="S200" s="49">
        <f t="shared" si="36"/>
        <v>10.949593700000001</v>
      </c>
      <c r="T200" s="49">
        <f t="shared" si="34"/>
        <v>-0.40913769999999999</v>
      </c>
      <c r="U200" s="50">
        <f t="shared" si="35"/>
        <v>-100</v>
      </c>
      <c r="V200" s="42" t="s">
        <v>444</v>
      </c>
    </row>
    <row r="201" spans="1:22" ht="45" x14ac:dyDescent="0.25">
      <c r="A201" s="57" t="s">
        <v>188</v>
      </c>
      <c r="B201" s="22" t="s">
        <v>419</v>
      </c>
      <c r="C201" s="61" t="s">
        <v>224</v>
      </c>
      <c r="D201" s="49">
        <v>0</v>
      </c>
      <c r="E201" s="49">
        <v>0</v>
      </c>
      <c r="F201" s="47" t="s">
        <v>50</v>
      </c>
      <c r="G201" s="49">
        <f t="shared" si="31"/>
        <v>0</v>
      </c>
      <c r="H201" s="49">
        <f t="shared" si="32"/>
        <v>0</v>
      </c>
      <c r="I201" s="49">
        <f t="shared" si="33"/>
        <v>0.21535507000000001</v>
      </c>
      <c r="J201" s="49">
        <v>0</v>
      </c>
      <c r="K201" s="49">
        <f>215.35507/1000</f>
        <v>0.21535507000000001</v>
      </c>
      <c r="L201" s="49">
        <v>0</v>
      </c>
      <c r="M201" s="47" t="s">
        <v>50</v>
      </c>
      <c r="N201" s="49">
        <v>0</v>
      </c>
      <c r="O201" s="47" t="s">
        <v>50</v>
      </c>
      <c r="P201" s="49">
        <v>0</v>
      </c>
      <c r="Q201" s="47" t="s">
        <v>50</v>
      </c>
      <c r="R201" s="47" t="s">
        <v>50</v>
      </c>
      <c r="S201" s="49">
        <f t="shared" si="36"/>
        <v>-0.21535507000000001</v>
      </c>
      <c r="T201" s="49">
        <f t="shared" si="34"/>
        <v>0.21535507000000001</v>
      </c>
      <c r="U201" s="50">
        <v>100</v>
      </c>
      <c r="V201" s="41" t="s">
        <v>445</v>
      </c>
    </row>
    <row r="202" spans="1:22" ht="45" x14ac:dyDescent="0.25">
      <c r="A202" s="57" t="s">
        <v>188</v>
      </c>
      <c r="B202" s="22" t="s">
        <v>420</v>
      </c>
      <c r="C202" s="61" t="s">
        <v>226</v>
      </c>
      <c r="D202" s="49">
        <v>0</v>
      </c>
      <c r="E202" s="49">
        <v>0</v>
      </c>
      <c r="F202" s="47" t="s">
        <v>50</v>
      </c>
      <c r="G202" s="49">
        <f t="shared" si="31"/>
        <v>0</v>
      </c>
      <c r="H202" s="49">
        <f t="shared" si="32"/>
        <v>0</v>
      </c>
      <c r="I202" s="49">
        <f t="shared" si="33"/>
        <v>0.15917719999999999</v>
      </c>
      <c r="J202" s="49">
        <v>0</v>
      </c>
      <c r="K202" s="49">
        <f>159.1772/1000</f>
        <v>0.15917719999999999</v>
      </c>
      <c r="L202" s="49">
        <v>0</v>
      </c>
      <c r="M202" s="47" t="s">
        <v>50</v>
      </c>
      <c r="N202" s="49">
        <v>0</v>
      </c>
      <c r="O202" s="47" t="s">
        <v>50</v>
      </c>
      <c r="P202" s="49">
        <v>0</v>
      </c>
      <c r="Q202" s="47" t="s">
        <v>50</v>
      </c>
      <c r="R202" s="47" t="s">
        <v>50</v>
      </c>
      <c r="S202" s="49">
        <f t="shared" si="36"/>
        <v>-0.15917719999999999</v>
      </c>
      <c r="T202" s="49">
        <f t="shared" si="34"/>
        <v>0.15917719999999999</v>
      </c>
      <c r="U202" s="50">
        <v>100</v>
      </c>
      <c r="V202" s="41" t="s">
        <v>445</v>
      </c>
    </row>
    <row r="203" spans="1:22" ht="45" x14ac:dyDescent="0.25">
      <c r="A203" s="57" t="s">
        <v>188</v>
      </c>
      <c r="B203" s="22" t="s">
        <v>421</v>
      </c>
      <c r="C203" s="61" t="s">
        <v>422</v>
      </c>
      <c r="D203" s="49">
        <v>0</v>
      </c>
      <c r="E203" s="49">
        <v>0</v>
      </c>
      <c r="F203" s="47" t="s">
        <v>50</v>
      </c>
      <c r="G203" s="49">
        <f t="shared" si="31"/>
        <v>0</v>
      </c>
      <c r="H203" s="49">
        <f t="shared" si="32"/>
        <v>0</v>
      </c>
      <c r="I203" s="49">
        <f t="shared" si="33"/>
        <v>0</v>
      </c>
      <c r="J203" s="49">
        <v>0</v>
      </c>
      <c r="K203" s="49">
        <v>0</v>
      </c>
      <c r="L203" s="49">
        <v>0</v>
      </c>
      <c r="M203" s="47" t="s">
        <v>50</v>
      </c>
      <c r="N203" s="49">
        <v>0</v>
      </c>
      <c r="O203" s="47" t="s">
        <v>50</v>
      </c>
      <c r="P203" s="49">
        <v>0</v>
      </c>
      <c r="Q203" s="47" t="s">
        <v>50</v>
      </c>
      <c r="R203" s="47" t="s">
        <v>50</v>
      </c>
      <c r="S203" s="49">
        <f t="shared" si="36"/>
        <v>0</v>
      </c>
      <c r="T203" s="49">
        <f t="shared" si="34"/>
        <v>0</v>
      </c>
      <c r="U203" s="50">
        <v>0</v>
      </c>
      <c r="V203" s="41" t="s">
        <v>445</v>
      </c>
    </row>
    <row r="204" spans="1:22" ht="30" x14ac:dyDescent="0.25">
      <c r="A204" s="57" t="s">
        <v>188</v>
      </c>
      <c r="B204" s="22" t="s">
        <v>423</v>
      </c>
      <c r="C204" s="61" t="s">
        <v>424</v>
      </c>
      <c r="D204" s="49">
        <v>0</v>
      </c>
      <c r="E204" s="49">
        <v>0</v>
      </c>
      <c r="F204" s="47" t="s">
        <v>50</v>
      </c>
      <c r="G204" s="49">
        <f t="shared" si="31"/>
        <v>0</v>
      </c>
      <c r="H204" s="49">
        <f t="shared" si="32"/>
        <v>0</v>
      </c>
      <c r="I204" s="49">
        <f t="shared" si="33"/>
        <v>2.3251849200000003</v>
      </c>
      <c r="J204" s="49">
        <v>0</v>
      </c>
      <c r="K204" s="49">
        <f>2325.18492/1000</f>
        <v>2.3251849200000003</v>
      </c>
      <c r="L204" s="49">
        <v>0</v>
      </c>
      <c r="M204" s="47" t="s">
        <v>50</v>
      </c>
      <c r="N204" s="49">
        <v>0</v>
      </c>
      <c r="O204" s="47" t="s">
        <v>50</v>
      </c>
      <c r="P204" s="49">
        <v>0</v>
      </c>
      <c r="Q204" s="47" t="s">
        <v>50</v>
      </c>
      <c r="R204" s="47" t="s">
        <v>50</v>
      </c>
      <c r="S204" s="49">
        <f t="shared" si="36"/>
        <v>-2.3251849200000003</v>
      </c>
      <c r="T204" s="49">
        <f t="shared" si="34"/>
        <v>2.3251849200000003</v>
      </c>
      <c r="U204" s="50">
        <v>100</v>
      </c>
      <c r="V204" s="41" t="s">
        <v>438</v>
      </c>
    </row>
    <row r="205" spans="1:22" ht="30" x14ac:dyDescent="0.25">
      <c r="A205" s="57" t="s">
        <v>188</v>
      </c>
      <c r="B205" s="22" t="s">
        <v>425</v>
      </c>
      <c r="C205" s="61" t="s">
        <v>426</v>
      </c>
      <c r="D205" s="49">
        <v>0</v>
      </c>
      <c r="E205" s="49">
        <v>0</v>
      </c>
      <c r="F205" s="47" t="s">
        <v>50</v>
      </c>
      <c r="G205" s="49">
        <f t="shared" si="31"/>
        <v>0</v>
      </c>
      <c r="H205" s="49">
        <f t="shared" si="32"/>
        <v>0</v>
      </c>
      <c r="I205" s="49">
        <f t="shared" si="33"/>
        <v>2.1047857800000003</v>
      </c>
      <c r="J205" s="49">
        <v>0</v>
      </c>
      <c r="K205" s="49">
        <f>2104.78578/1000</f>
        <v>2.1047857800000003</v>
      </c>
      <c r="L205" s="49">
        <v>0</v>
      </c>
      <c r="M205" s="47" t="s">
        <v>50</v>
      </c>
      <c r="N205" s="49">
        <v>0</v>
      </c>
      <c r="O205" s="47" t="s">
        <v>50</v>
      </c>
      <c r="P205" s="49">
        <v>0</v>
      </c>
      <c r="Q205" s="47" t="s">
        <v>50</v>
      </c>
      <c r="R205" s="47" t="s">
        <v>50</v>
      </c>
      <c r="S205" s="49">
        <f t="shared" si="36"/>
        <v>-2.1047857800000003</v>
      </c>
      <c r="T205" s="49">
        <f t="shared" si="34"/>
        <v>2.1047857800000003</v>
      </c>
      <c r="U205" s="50">
        <v>100</v>
      </c>
      <c r="V205" s="41" t="s">
        <v>438</v>
      </c>
    </row>
    <row r="206" spans="1:22" ht="30" x14ac:dyDescent="0.25">
      <c r="A206" s="57" t="s">
        <v>188</v>
      </c>
      <c r="B206" s="22" t="s">
        <v>427</v>
      </c>
      <c r="C206" s="61" t="s">
        <v>428</v>
      </c>
      <c r="D206" s="49">
        <v>0</v>
      </c>
      <c r="E206" s="49">
        <v>0</v>
      </c>
      <c r="F206" s="47" t="s">
        <v>50</v>
      </c>
      <c r="G206" s="49">
        <f t="shared" si="31"/>
        <v>0</v>
      </c>
      <c r="H206" s="49">
        <f t="shared" si="32"/>
        <v>0</v>
      </c>
      <c r="I206" s="49">
        <f t="shared" si="33"/>
        <v>0</v>
      </c>
      <c r="J206" s="49">
        <v>0</v>
      </c>
      <c r="K206" s="49">
        <v>0</v>
      </c>
      <c r="L206" s="49">
        <v>0</v>
      </c>
      <c r="M206" s="47" t="s">
        <v>50</v>
      </c>
      <c r="N206" s="49">
        <v>0</v>
      </c>
      <c r="O206" s="47" t="s">
        <v>50</v>
      </c>
      <c r="P206" s="49">
        <v>0</v>
      </c>
      <c r="Q206" s="47" t="s">
        <v>50</v>
      </c>
      <c r="R206" s="47" t="s">
        <v>50</v>
      </c>
      <c r="S206" s="49">
        <f t="shared" si="36"/>
        <v>0</v>
      </c>
      <c r="T206" s="49">
        <f t="shared" si="34"/>
        <v>0</v>
      </c>
      <c r="U206" s="50">
        <v>0</v>
      </c>
      <c r="V206" s="41" t="s">
        <v>438</v>
      </c>
    </row>
    <row r="207" spans="1:22" ht="57" x14ac:dyDescent="0.25">
      <c r="A207" s="10" t="s">
        <v>261</v>
      </c>
      <c r="B207" s="13" t="s">
        <v>262</v>
      </c>
      <c r="C207" s="14" t="s">
        <v>52</v>
      </c>
      <c r="D207" s="51">
        <v>0</v>
      </c>
      <c r="E207" s="51">
        <v>0</v>
      </c>
      <c r="F207" s="46" t="s">
        <v>50</v>
      </c>
      <c r="G207" s="51">
        <f t="shared" si="31"/>
        <v>0</v>
      </c>
      <c r="H207" s="51">
        <f t="shared" si="32"/>
        <v>0</v>
      </c>
      <c r="I207" s="51">
        <f t="shared" si="33"/>
        <v>0</v>
      </c>
      <c r="J207" s="51">
        <v>0</v>
      </c>
      <c r="K207" s="51">
        <v>0</v>
      </c>
      <c r="L207" s="51">
        <v>0</v>
      </c>
      <c r="M207" s="46" t="s">
        <v>50</v>
      </c>
      <c r="N207" s="51">
        <v>0</v>
      </c>
      <c r="O207" s="46" t="s">
        <v>50</v>
      </c>
      <c r="P207" s="51">
        <v>0</v>
      </c>
      <c r="Q207" s="46" t="s">
        <v>50</v>
      </c>
      <c r="R207" s="46" t="s">
        <v>50</v>
      </c>
      <c r="S207" s="51">
        <f t="shared" si="36"/>
        <v>0</v>
      </c>
      <c r="T207" s="51">
        <f t="shared" si="34"/>
        <v>0</v>
      </c>
      <c r="U207" s="37">
        <v>0</v>
      </c>
      <c r="V207" s="38" t="s">
        <v>50</v>
      </c>
    </row>
    <row r="208" spans="1:22" ht="42.75" x14ac:dyDescent="0.25">
      <c r="A208" s="10" t="s">
        <v>30</v>
      </c>
      <c r="B208" s="13" t="s">
        <v>263</v>
      </c>
      <c r="C208" s="14" t="s">
        <v>52</v>
      </c>
      <c r="D208" s="51">
        <v>0</v>
      </c>
      <c r="E208" s="51">
        <v>0</v>
      </c>
      <c r="F208" s="46" t="s">
        <v>50</v>
      </c>
      <c r="G208" s="51">
        <f t="shared" si="31"/>
        <v>0</v>
      </c>
      <c r="H208" s="51">
        <f t="shared" si="32"/>
        <v>0</v>
      </c>
      <c r="I208" s="51">
        <f t="shared" si="33"/>
        <v>0</v>
      </c>
      <c r="J208" s="51">
        <v>0</v>
      </c>
      <c r="K208" s="51">
        <v>0</v>
      </c>
      <c r="L208" s="51">
        <v>0</v>
      </c>
      <c r="M208" s="46" t="s">
        <v>50</v>
      </c>
      <c r="N208" s="51">
        <v>0</v>
      </c>
      <c r="O208" s="46" t="s">
        <v>50</v>
      </c>
      <c r="P208" s="51">
        <v>0</v>
      </c>
      <c r="Q208" s="46" t="s">
        <v>50</v>
      </c>
      <c r="R208" s="46" t="s">
        <v>50</v>
      </c>
      <c r="S208" s="51">
        <f t="shared" si="36"/>
        <v>0</v>
      </c>
      <c r="T208" s="51">
        <f t="shared" si="34"/>
        <v>0</v>
      </c>
      <c r="U208" s="37">
        <v>0</v>
      </c>
      <c r="V208" s="38" t="s">
        <v>50</v>
      </c>
    </row>
    <row r="209" spans="1:22" ht="42.75" x14ac:dyDescent="0.25">
      <c r="A209" s="10" t="s">
        <v>31</v>
      </c>
      <c r="B209" s="13" t="s">
        <v>264</v>
      </c>
      <c r="C209" s="14" t="s">
        <v>52</v>
      </c>
      <c r="D209" s="51">
        <v>0</v>
      </c>
      <c r="E209" s="51">
        <v>0</v>
      </c>
      <c r="F209" s="46" t="s">
        <v>50</v>
      </c>
      <c r="G209" s="51">
        <f t="shared" si="31"/>
        <v>0</v>
      </c>
      <c r="H209" s="51">
        <f t="shared" si="32"/>
        <v>0</v>
      </c>
      <c r="I209" s="51">
        <f t="shared" si="33"/>
        <v>0</v>
      </c>
      <c r="J209" s="51">
        <v>0</v>
      </c>
      <c r="K209" s="51">
        <v>0</v>
      </c>
      <c r="L209" s="51">
        <v>0</v>
      </c>
      <c r="M209" s="46" t="s">
        <v>50</v>
      </c>
      <c r="N209" s="51">
        <v>0</v>
      </c>
      <c r="O209" s="46" t="s">
        <v>50</v>
      </c>
      <c r="P209" s="51">
        <v>0</v>
      </c>
      <c r="Q209" s="46" t="s">
        <v>50</v>
      </c>
      <c r="R209" s="46" t="s">
        <v>50</v>
      </c>
      <c r="S209" s="51">
        <f t="shared" si="36"/>
        <v>0</v>
      </c>
      <c r="T209" s="51">
        <f t="shared" si="34"/>
        <v>0</v>
      </c>
      <c r="U209" s="37">
        <v>0</v>
      </c>
      <c r="V209" s="38" t="s">
        <v>50</v>
      </c>
    </row>
    <row r="210" spans="1:22" ht="42.75" x14ac:dyDescent="0.25">
      <c r="A210" s="10" t="s">
        <v>32</v>
      </c>
      <c r="B210" s="13" t="s">
        <v>265</v>
      </c>
      <c r="C210" s="14" t="s">
        <v>52</v>
      </c>
      <c r="D210" s="51">
        <v>0</v>
      </c>
      <c r="E210" s="51">
        <v>0</v>
      </c>
      <c r="F210" s="46" t="s">
        <v>50</v>
      </c>
      <c r="G210" s="51">
        <f t="shared" si="31"/>
        <v>0</v>
      </c>
      <c r="H210" s="51">
        <f t="shared" si="32"/>
        <v>0</v>
      </c>
      <c r="I210" s="51">
        <f t="shared" si="33"/>
        <v>0</v>
      </c>
      <c r="J210" s="51">
        <v>0</v>
      </c>
      <c r="K210" s="51">
        <v>0</v>
      </c>
      <c r="L210" s="51">
        <v>0</v>
      </c>
      <c r="M210" s="46" t="s">
        <v>50</v>
      </c>
      <c r="N210" s="51">
        <v>0</v>
      </c>
      <c r="O210" s="46" t="s">
        <v>50</v>
      </c>
      <c r="P210" s="51">
        <v>0</v>
      </c>
      <c r="Q210" s="46" t="s">
        <v>50</v>
      </c>
      <c r="R210" s="46" t="s">
        <v>50</v>
      </c>
      <c r="S210" s="51">
        <f t="shared" si="36"/>
        <v>0</v>
      </c>
      <c r="T210" s="51">
        <f t="shared" si="34"/>
        <v>0</v>
      </c>
      <c r="U210" s="37">
        <v>0</v>
      </c>
      <c r="V210" s="38" t="s">
        <v>50</v>
      </c>
    </row>
    <row r="211" spans="1:22" ht="42.75" x14ac:dyDescent="0.25">
      <c r="A211" s="10" t="s">
        <v>33</v>
      </c>
      <c r="B211" s="13" t="s">
        <v>266</v>
      </c>
      <c r="C211" s="14" t="s">
        <v>52</v>
      </c>
      <c r="D211" s="51">
        <v>0</v>
      </c>
      <c r="E211" s="51">
        <v>0</v>
      </c>
      <c r="F211" s="46" t="s">
        <v>50</v>
      </c>
      <c r="G211" s="51">
        <f t="shared" si="31"/>
        <v>0</v>
      </c>
      <c r="H211" s="51">
        <f t="shared" si="32"/>
        <v>0</v>
      </c>
      <c r="I211" s="51">
        <f t="shared" si="33"/>
        <v>0</v>
      </c>
      <c r="J211" s="51">
        <v>0</v>
      </c>
      <c r="K211" s="51">
        <v>0</v>
      </c>
      <c r="L211" s="51">
        <v>0</v>
      </c>
      <c r="M211" s="46" t="s">
        <v>50</v>
      </c>
      <c r="N211" s="51">
        <v>0</v>
      </c>
      <c r="O211" s="46" t="s">
        <v>50</v>
      </c>
      <c r="P211" s="51">
        <v>0</v>
      </c>
      <c r="Q211" s="46" t="s">
        <v>50</v>
      </c>
      <c r="R211" s="46" t="s">
        <v>50</v>
      </c>
      <c r="S211" s="51">
        <f t="shared" si="36"/>
        <v>0</v>
      </c>
      <c r="T211" s="51">
        <f t="shared" si="34"/>
        <v>0</v>
      </c>
      <c r="U211" s="37">
        <v>0</v>
      </c>
      <c r="V211" s="38" t="s">
        <v>50</v>
      </c>
    </row>
    <row r="212" spans="1:22" ht="42.75" x14ac:dyDescent="0.25">
      <c r="A212" s="10" t="s">
        <v>34</v>
      </c>
      <c r="B212" s="13" t="s">
        <v>267</v>
      </c>
      <c r="C212" s="14" t="s">
        <v>52</v>
      </c>
      <c r="D212" s="51">
        <v>0</v>
      </c>
      <c r="E212" s="51">
        <v>0</v>
      </c>
      <c r="F212" s="46" t="s">
        <v>50</v>
      </c>
      <c r="G212" s="51">
        <f t="shared" si="31"/>
        <v>0</v>
      </c>
      <c r="H212" s="51">
        <f t="shared" si="32"/>
        <v>0</v>
      </c>
      <c r="I212" s="51">
        <f t="shared" si="33"/>
        <v>0</v>
      </c>
      <c r="J212" s="51">
        <v>0</v>
      </c>
      <c r="K212" s="51">
        <v>0</v>
      </c>
      <c r="L212" s="51">
        <v>0</v>
      </c>
      <c r="M212" s="46" t="s">
        <v>50</v>
      </c>
      <c r="N212" s="51">
        <v>0</v>
      </c>
      <c r="O212" s="46" t="s">
        <v>50</v>
      </c>
      <c r="P212" s="51">
        <v>0</v>
      </c>
      <c r="Q212" s="46" t="s">
        <v>50</v>
      </c>
      <c r="R212" s="46" t="s">
        <v>50</v>
      </c>
      <c r="S212" s="51">
        <f t="shared" si="36"/>
        <v>0</v>
      </c>
      <c r="T212" s="51">
        <f t="shared" si="34"/>
        <v>0</v>
      </c>
      <c r="U212" s="37">
        <v>0</v>
      </c>
      <c r="V212" s="38" t="s">
        <v>50</v>
      </c>
    </row>
    <row r="213" spans="1:22" ht="57" x14ac:dyDescent="0.25">
      <c r="A213" s="10" t="s">
        <v>35</v>
      </c>
      <c r="B213" s="13" t="s">
        <v>268</v>
      </c>
      <c r="C213" s="14" t="s">
        <v>52</v>
      </c>
      <c r="D213" s="51">
        <v>0</v>
      </c>
      <c r="E213" s="51">
        <v>0</v>
      </c>
      <c r="F213" s="46" t="s">
        <v>50</v>
      </c>
      <c r="G213" s="51">
        <f t="shared" si="31"/>
        <v>0</v>
      </c>
      <c r="H213" s="51">
        <f t="shared" si="32"/>
        <v>0</v>
      </c>
      <c r="I213" s="51">
        <f t="shared" si="33"/>
        <v>0</v>
      </c>
      <c r="J213" s="51">
        <v>0</v>
      </c>
      <c r="K213" s="51">
        <v>0</v>
      </c>
      <c r="L213" s="51">
        <v>0</v>
      </c>
      <c r="M213" s="46" t="s">
        <v>50</v>
      </c>
      <c r="N213" s="51">
        <v>0</v>
      </c>
      <c r="O213" s="46" t="s">
        <v>50</v>
      </c>
      <c r="P213" s="51">
        <v>0</v>
      </c>
      <c r="Q213" s="46" t="s">
        <v>50</v>
      </c>
      <c r="R213" s="46" t="s">
        <v>50</v>
      </c>
      <c r="S213" s="51">
        <f t="shared" si="36"/>
        <v>0</v>
      </c>
      <c r="T213" s="51">
        <f t="shared" si="34"/>
        <v>0</v>
      </c>
      <c r="U213" s="37">
        <v>0</v>
      </c>
      <c r="V213" s="38" t="s">
        <v>50</v>
      </c>
    </row>
    <row r="214" spans="1:22" ht="57" x14ac:dyDescent="0.25">
      <c r="A214" s="10" t="s">
        <v>36</v>
      </c>
      <c r="B214" s="13" t="s">
        <v>269</v>
      </c>
      <c r="C214" s="14" t="s">
        <v>52</v>
      </c>
      <c r="D214" s="51">
        <v>0</v>
      </c>
      <c r="E214" s="51">
        <v>0</v>
      </c>
      <c r="F214" s="46" t="s">
        <v>50</v>
      </c>
      <c r="G214" s="51">
        <f t="shared" si="31"/>
        <v>0</v>
      </c>
      <c r="H214" s="51">
        <f t="shared" si="32"/>
        <v>0</v>
      </c>
      <c r="I214" s="51">
        <f t="shared" si="33"/>
        <v>0</v>
      </c>
      <c r="J214" s="51">
        <v>0</v>
      </c>
      <c r="K214" s="51">
        <v>0</v>
      </c>
      <c r="L214" s="51">
        <v>0</v>
      </c>
      <c r="M214" s="46" t="s">
        <v>50</v>
      </c>
      <c r="N214" s="51">
        <v>0</v>
      </c>
      <c r="O214" s="46" t="s">
        <v>50</v>
      </c>
      <c r="P214" s="51">
        <v>0</v>
      </c>
      <c r="Q214" s="46" t="s">
        <v>50</v>
      </c>
      <c r="R214" s="46" t="s">
        <v>50</v>
      </c>
      <c r="S214" s="51">
        <f t="shared" si="36"/>
        <v>0</v>
      </c>
      <c r="T214" s="51">
        <f t="shared" si="34"/>
        <v>0</v>
      </c>
      <c r="U214" s="37">
        <v>0</v>
      </c>
      <c r="V214" s="38" t="s">
        <v>50</v>
      </c>
    </row>
    <row r="215" spans="1:22" ht="57" x14ac:dyDescent="0.25">
      <c r="A215" s="10" t="s">
        <v>37</v>
      </c>
      <c r="B215" s="13" t="s">
        <v>270</v>
      </c>
      <c r="C215" s="14" t="s">
        <v>52</v>
      </c>
      <c r="D215" s="51">
        <v>0</v>
      </c>
      <c r="E215" s="51">
        <v>0</v>
      </c>
      <c r="F215" s="46" t="s">
        <v>50</v>
      </c>
      <c r="G215" s="51">
        <f t="shared" si="31"/>
        <v>0</v>
      </c>
      <c r="H215" s="51">
        <f t="shared" si="32"/>
        <v>0</v>
      </c>
      <c r="I215" s="51">
        <f t="shared" si="33"/>
        <v>0</v>
      </c>
      <c r="J215" s="51">
        <v>0</v>
      </c>
      <c r="K215" s="51">
        <v>0</v>
      </c>
      <c r="L215" s="51">
        <v>0</v>
      </c>
      <c r="M215" s="46" t="s">
        <v>50</v>
      </c>
      <c r="N215" s="51">
        <v>0</v>
      </c>
      <c r="O215" s="46" t="s">
        <v>50</v>
      </c>
      <c r="P215" s="51">
        <v>0</v>
      </c>
      <c r="Q215" s="46" t="s">
        <v>50</v>
      </c>
      <c r="R215" s="46" t="s">
        <v>50</v>
      </c>
      <c r="S215" s="51">
        <f t="shared" si="36"/>
        <v>0</v>
      </c>
      <c r="T215" s="51">
        <f t="shared" si="34"/>
        <v>0</v>
      </c>
      <c r="U215" s="37">
        <v>0</v>
      </c>
      <c r="V215" s="38" t="s">
        <v>50</v>
      </c>
    </row>
    <row r="216" spans="1:22" ht="57" x14ac:dyDescent="0.25">
      <c r="A216" s="10" t="s">
        <v>271</v>
      </c>
      <c r="B216" s="13" t="s">
        <v>272</v>
      </c>
      <c r="C216" s="14" t="s">
        <v>52</v>
      </c>
      <c r="D216" s="51">
        <v>0</v>
      </c>
      <c r="E216" s="51">
        <v>0</v>
      </c>
      <c r="F216" s="46" t="s">
        <v>50</v>
      </c>
      <c r="G216" s="51">
        <f t="shared" si="31"/>
        <v>0</v>
      </c>
      <c r="H216" s="51">
        <f t="shared" si="32"/>
        <v>0</v>
      </c>
      <c r="I216" s="51">
        <f t="shared" si="33"/>
        <v>0</v>
      </c>
      <c r="J216" s="51">
        <v>0</v>
      </c>
      <c r="K216" s="51">
        <v>0</v>
      </c>
      <c r="L216" s="51">
        <v>0</v>
      </c>
      <c r="M216" s="46" t="s">
        <v>50</v>
      </c>
      <c r="N216" s="51">
        <v>0</v>
      </c>
      <c r="O216" s="46" t="s">
        <v>50</v>
      </c>
      <c r="P216" s="51">
        <v>0</v>
      </c>
      <c r="Q216" s="46" t="s">
        <v>50</v>
      </c>
      <c r="R216" s="46" t="s">
        <v>50</v>
      </c>
      <c r="S216" s="51">
        <f t="shared" si="36"/>
        <v>0</v>
      </c>
      <c r="T216" s="51">
        <f t="shared" si="34"/>
        <v>0</v>
      </c>
      <c r="U216" s="37">
        <v>0</v>
      </c>
      <c r="V216" s="38" t="s">
        <v>50</v>
      </c>
    </row>
    <row r="217" spans="1:22" ht="57" x14ac:dyDescent="0.25">
      <c r="A217" s="10" t="s">
        <v>273</v>
      </c>
      <c r="B217" s="13" t="s">
        <v>274</v>
      </c>
      <c r="C217" s="14" t="s">
        <v>52</v>
      </c>
      <c r="D217" s="51">
        <v>0</v>
      </c>
      <c r="E217" s="51">
        <v>0</v>
      </c>
      <c r="F217" s="46" t="s">
        <v>50</v>
      </c>
      <c r="G217" s="51">
        <f t="shared" ref="G217:G253" si="37">H217</f>
        <v>16.731524740000001</v>
      </c>
      <c r="H217" s="51">
        <f t="shared" ref="H217:H253" si="38">J217+L217+N217+P217</f>
        <v>16.731524740000001</v>
      </c>
      <c r="I217" s="51">
        <f t="shared" ref="I217:I253" si="39">K217</f>
        <v>0</v>
      </c>
      <c r="J217" s="51">
        <v>0.58259816999999992</v>
      </c>
      <c r="K217" s="51">
        <v>0</v>
      </c>
      <c r="L217" s="51">
        <v>9.2198265699999986</v>
      </c>
      <c r="M217" s="46" t="s">
        <v>50</v>
      </c>
      <c r="N217" s="51">
        <v>6.9291000000000009</v>
      </c>
      <c r="O217" s="46" t="s">
        <v>50</v>
      </c>
      <c r="P217" s="51">
        <v>0</v>
      </c>
      <c r="Q217" s="46" t="s">
        <v>50</v>
      </c>
      <c r="R217" s="46" t="s">
        <v>50</v>
      </c>
      <c r="S217" s="51">
        <f t="shared" si="36"/>
        <v>16.731524740000001</v>
      </c>
      <c r="T217" s="51">
        <f t="shared" ref="T217:T253" si="40">K217-J217</f>
        <v>-0.58259816999999992</v>
      </c>
      <c r="U217" s="37">
        <f t="shared" ref="U217:U243" si="41">K217/J217*100-100</f>
        <v>-100</v>
      </c>
      <c r="V217" s="38" t="s">
        <v>50</v>
      </c>
    </row>
    <row r="218" spans="1:22" ht="42.75" x14ac:dyDescent="0.25">
      <c r="A218" s="10" t="s">
        <v>275</v>
      </c>
      <c r="B218" s="13" t="s">
        <v>276</v>
      </c>
      <c r="C218" s="14" t="s">
        <v>52</v>
      </c>
      <c r="D218" s="51">
        <v>0</v>
      </c>
      <c r="E218" s="51">
        <v>0</v>
      </c>
      <c r="F218" s="46" t="s">
        <v>50</v>
      </c>
      <c r="G218" s="51">
        <f t="shared" si="37"/>
        <v>0</v>
      </c>
      <c r="H218" s="51">
        <f t="shared" si="38"/>
        <v>0</v>
      </c>
      <c r="I218" s="51">
        <f t="shared" si="39"/>
        <v>0</v>
      </c>
      <c r="J218" s="51">
        <v>0</v>
      </c>
      <c r="K218" s="51">
        <v>0</v>
      </c>
      <c r="L218" s="51">
        <v>0</v>
      </c>
      <c r="M218" s="46" t="s">
        <v>50</v>
      </c>
      <c r="N218" s="51">
        <v>0</v>
      </c>
      <c r="O218" s="46" t="s">
        <v>50</v>
      </c>
      <c r="P218" s="51">
        <v>0</v>
      </c>
      <c r="Q218" s="46" t="s">
        <v>50</v>
      </c>
      <c r="R218" s="46" t="s">
        <v>50</v>
      </c>
      <c r="S218" s="51">
        <f t="shared" si="36"/>
        <v>0</v>
      </c>
      <c r="T218" s="51">
        <f t="shared" si="40"/>
        <v>0</v>
      </c>
      <c r="U218" s="37">
        <v>0</v>
      </c>
      <c r="V218" s="38" t="s">
        <v>50</v>
      </c>
    </row>
    <row r="219" spans="1:22" ht="57" x14ac:dyDescent="0.25">
      <c r="A219" s="10" t="s">
        <v>277</v>
      </c>
      <c r="B219" s="13" t="s">
        <v>278</v>
      </c>
      <c r="C219" s="14" t="s">
        <v>52</v>
      </c>
      <c r="D219" s="51">
        <v>0.15210833333333335</v>
      </c>
      <c r="E219" s="51">
        <f>SUM(E220:E224)</f>
        <v>0</v>
      </c>
      <c r="F219" s="46" t="s">
        <v>50</v>
      </c>
      <c r="G219" s="51">
        <f t="shared" si="37"/>
        <v>16.731524740000001</v>
      </c>
      <c r="H219" s="51">
        <f t="shared" si="38"/>
        <v>16.731524740000001</v>
      </c>
      <c r="I219" s="51">
        <f t="shared" si="39"/>
        <v>0</v>
      </c>
      <c r="J219" s="51">
        <v>0.58259816999999992</v>
      </c>
      <c r="K219" s="51">
        <f>SUM(K220:K224)</f>
        <v>0</v>
      </c>
      <c r="L219" s="51">
        <v>9.2198265699999986</v>
      </c>
      <c r="M219" s="46" t="s">
        <v>50</v>
      </c>
      <c r="N219" s="51">
        <v>6.9291000000000009</v>
      </c>
      <c r="O219" s="46" t="s">
        <v>50</v>
      </c>
      <c r="P219" s="51">
        <v>0</v>
      </c>
      <c r="Q219" s="46" t="s">
        <v>50</v>
      </c>
      <c r="R219" s="46" t="s">
        <v>50</v>
      </c>
      <c r="S219" s="51">
        <f t="shared" si="36"/>
        <v>16.731524740000001</v>
      </c>
      <c r="T219" s="51">
        <f t="shared" si="40"/>
        <v>-0.58259816999999992</v>
      </c>
      <c r="U219" s="37">
        <f t="shared" si="41"/>
        <v>-100</v>
      </c>
      <c r="V219" s="38" t="s">
        <v>50</v>
      </c>
    </row>
    <row r="220" spans="1:22" ht="30" x14ac:dyDescent="0.25">
      <c r="A220" s="21" t="s">
        <v>277</v>
      </c>
      <c r="B220" s="31" t="s">
        <v>279</v>
      </c>
      <c r="C220" s="32" t="s">
        <v>280</v>
      </c>
      <c r="D220" s="49">
        <v>0</v>
      </c>
      <c r="E220" s="49">
        <v>0</v>
      </c>
      <c r="F220" s="47" t="s">
        <v>50</v>
      </c>
      <c r="G220" s="49">
        <f t="shared" si="37"/>
        <v>9.2198265699999986</v>
      </c>
      <c r="H220" s="49">
        <f t="shared" si="38"/>
        <v>9.2198265699999986</v>
      </c>
      <c r="I220" s="49">
        <f t="shared" si="39"/>
        <v>0</v>
      </c>
      <c r="J220" s="49">
        <v>0</v>
      </c>
      <c r="K220" s="49">
        <v>0</v>
      </c>
      <c r="L220" s="49">
        <v>9.2198265699999986</v>
      </c>
      <c r="M220" s="47" t="s">
        <v>50</v>
      </c>
      <c r="N220" s="49">
        <v>0</v>
      </c>
      <c r="O220" s="47" t="s">
        <v>50</v>
      </c>
      <c r="P220" s="49">
        <v>0</v>
      </c>
      <c r="Q220" s="47" t="s">
        <v>50</v>
      </c>
      <c r="R220" s="47" t="s">
        <v>50</v>
      </c>
      <c r="S220" s="49">
        <f t="shared" si="36"/>
        <v>9.2198265699999986</v>
      </c>
      <c r="T220" s="49">
        <f t="shared" si="40"/>
        <v>0</v>
      </c>
      <c r="U220" s="50">
        <v>0</v>
      </c>
      <c r="V220" s="48" t="s">
        <v>50</v>
      </c>
    </row>
    <row r="221" spans="1:22" ht="45" x14ac:dyDescent="0.25">
      <c r="A221" s="21" t="s">
        <v>277</v>
      </c>
      <c r="B221" s="31" t="s">
        <v>281</v>
      </c>
      <c r="C221" s="32" t="s">
        <v>282</v>
      </c>
      <c r="D221" s="49">
        <v>6.3966666666666672E-2</v>
      </c>
      <c r="E221" s="49">
        <v>0</v>
      </c>
      <c r="F221" s="47" t="s">
        <v>50</v>
      </c>
      <c r="G221" s="49">
        <f t="shared" si="37"/>
        <v>0.245</v>
      </c>
      <c r="H221" s="49">
        <f t="shared" si="38"/>
        <v>0.245</v>
      </c>
      <c r="I221" s="49">
        <f t="shared" si="39"/>
        <v>0</v>
      </c>
      <c r="J221" s="49">
        <v>0.245</v>
      </c>
      <c r="K221" s="49">
        <v>0</v>
      </c>
      <c r="L221" s="49">
        <v>0</v>
      </c>
      <c r="M221" s="47" t="s">
        <v>50</v>
      </c>
      <c r="N221" s="49">
        <v>0</v>
      </c>
      <c r="O221" s="47" t="s">
        <v>50</v>
      </c>
      <c r="P221" s="49">
        <v>0</v>
      </c>
      <c r="Q221" s="47" t="s">
        <v>50</v>
      </c>
      <c r="R221" s="47" t="s">
        <v>50</v>
      </c>
      <c r="S221" s="49">
        <f t="shared" si="36"/>
        <v>0.245</v>
      </c>
      <c r="T221" s="49">
        <f t="shared" si="40"/>
        <v>-0.245</v>
      </c>
      <c r="U221" s="50">
        <f t="shared" si="41"/>
        <v>-100</v>
      </c>
      <c r="V221" s="42" t="s">
        <v>444</v>
      </c>
    </row>
    <row r="222" spans="1:22" ht="45" x14ac:dyDescent="0.25">
      <c r="A222" s="21" t="s">
        <v>277</v>
      </c>
      <c r="B222" s="31" t="s">
        <v>283</v>
      </c>
      <c r="C222" s="32" t="s">
        <v>284</v>
      </c>
      <c r="D222" s="49">
        <v>8.8141666666666674E-2</v>
      </c>
      <c r="E222" s="49">
        <v>0</v>
      </c>
      <c r="F222" s="47" t="s">
        <v>50</v>
      </c>
      <c r="G222" s="49">
        <f t="shared" si="37"/>
        <v>0.33759816999999998</v>
      </c>
      <c r="H222" s="49">
        <f t="shared" si="38"/>
        <v>0.33759816999999998</v>
      </c>
      <c r="I222" s="49">
        <f t="shared" si="39"/>
        <v>0</v>
      </c>
      <c r="J222" s="49">
        <v>0.33759816999999998</v>
      </c>
      <c r="K222" s="49">
        <v>0</v>
      </c>
      <c r="L222" s="49">
        <v>0</v>
      </c>
      <c r="M222" s="47" t="s">
        <v>50</v>
      </c>
      <c r="N222" s="49">
        <v>0</v>
      </c>
      <c r="O222" s="47" t="s">
        <v>50</v>
      </c>
      <c r="P222" s="49">
        <v>0</v>
      </c>
      <c r="Q222" s="47" t="s">
        <v>50</v>
      </c>
      <c r="R222" s="47" t="s">
        <v>50</v>
      </c>
      <c r="S222" s="49">
        <f t="shared" si="36"/>
        <v>0.33759816999999998</v>
      </c>
      <c r="T222" s="49">
        <f t="shared" si="40"/>
        <v>-0.33759816999999998</v>
      </c>
      <c r="U222" s="50">
        <f t="shared" si="41"/>
        <v>-100</v>
      </c>
      <c r="V222" s="42" t="s">
        <v>444</v>
      </c>
    </row>
    <row r="223" spans="1:22" ht="30" x14ac:dyDescent="0.25">
      <c r="A223" s="21" t="s">
        <v>277</v>
      </c>
      <c r="B223" s="31" t="s">
        <v>285</v>
      </c>
      <c r="C223" s="32" t="s">
        <v>286</v>
      </c>
      <c r="D223" s="49">
        <v>0</v>
      </c>
      <c r="E223" s="49">
        <v>0</v>
      </c>
      <c r="F223" s="47" t="s">
        <v>50</v>
      </c>
      <c r="G223" s="49">
        <f t="shared" si="37"/>
        <v>6.2457600000000006</v>
      </c>
      <c r="H223" s="49">
        <f t="shared" si="38"/>
        <v>6.2457600000000006</v>
      </c>
      <c r="I223" s="49">
        <f t="shared" si="39"/>
        <v>0</v>
      </c>
      <c r="J223" s="49">
        <v>0</v>
      </c>
      <c r="K223" s="49">
        <v>0</v>
      </c>
      <c r="L223" s="49">
        <v>0</v>
      </c>
      <c r="M223" s="47" t="s">
        <v>50</v>
      </c>
      <c r="N223" s="49">
        <v>6.2457600000000006</v>
      </c>
      <c r="O223" s="47" t="s">
        <v>50</v>
      </c>
      <c r="P223" s="49">
        <v>0</v>
      </c>
      <c r="Q223" s="47" t="s">
        <v>50</v>
      </c>
      <c r="R223" s="47" t="s">
        <v>50</v>
      </c>
      <c r="S223" s="49">
        <f t="shared" si="36"/>
        <v>6.2457600000000006</v>
      </c>
      <c r="T223" s="49">
        <f t="shared" si="40"/>
        <v>0</v>
      </c>
      <c r="U223" s="50">
        <v>0</v>
      </c>
      <c r="V223" s="48" t="s">
        <v>50</v>
      </c>
    </row>
    <row r="224" spans="1:22" ht="30" x14ac:dyDescent="0.25">
      <c r="A224" s="21" t="s">
        <v>277</v>
      </c>
      <c r="B224" s="31" t="s">
        <v>287</v>
      </c>
      <c r="C224" s="32" t="s">
        <v>288</v>
      </c>
      <c r="D224" s="49">
        <v>0</v>
      </c>
      <c r="E224" s="49">
        <v>0</v>
      </c>
      <c r="F224" s="47" t="s">
        <v>50</v>
      </c>
      <c r="G224" s="49">
        <f t="shared" si="37"/>
        <v>0.68334000000000006</v>
      </c>
      <c r="H224" s="49">
        <f t="shared" si="38"/>
        <v>0.68334000000000006</v>
      </c>
      <c r="I224" s="49">
        <f t="shared" si="39"/>
        <v>0</v>
      </c>
      <c r="J224" s="49">
        <v>0</v>
      </c>
      <c r="K224" s="49">
        <v>0</v>
      </c>
      <c r="L224" s="49">
        <v>0</v>
      </c>
      <c r="M224" s="47" t="s">
        <v>50</v>
      </c>
      <c r="N224" s="49">
        <v>0.68334000000000006</v>
      </c>
      <c r="O224" s="47" t="s">
        <v>50</v>
      </c>
      <c r="P224" s="49">
        <v>0</v>
      </c>
      <c r="Q224" s="47" t="s">
        <v>50</v>
      </c>
      <c r="R224" s="47" t="s">
        <v>50</v>
      </c>
      <c r="S224" s="49">
        <f t="shared" si="36"/>
        <v>0.68334000000000006</v>
      </c>
      <c r="T224" s="49">
        <f t="shared" si="40"/>
        <v>0</v>
      </c>
      <c r="U224" s="50">
        <v>0</v>
      </c>
      <c r="V224" s="48" t="s">
        <v>50</v>
      </c>
    </row>
    <row r="225" spans="1:22" ht="85.5" x14ac:dyDescent="0.25">
      <c r="A225" s="10" t="s">
        <v>38</v>
      </c>
      <c r="B225" s="13" t="s">
        <v>289</v>
      </c>
      <c r="C225" s="14" t="s">
        <v>52</v>
      </c>
      <c r="D225" s="51">
        <v>0</v>
      </c>
      <c r="E225" s="51">
        <v>0</v>
      </c>
      <c r="F225" s="46" t="s">
        <v>50</v>
      </c>
      <c r="G225" s="51">
        <f t="shared" si="37"/>
        <v>0</v>
      </c>
      <c r="H225" s="51">
        <f t="shared" si="38"/>
        <v>0</v>
      </c>
      <c r="I225" s="51">
        <f t="shared" si="39"/>
        <v>0</v>
      </c>
      <c r="J225" s="51">
        <v>0</v>
      </c>
      <c r="K225" s="51">
        <v>0</v>
      </c>
      <c r="L225" s="51">
        <v>0</v>
      </c>
      <c r="M225" s="46" t="s">
        <v>50</v>
      </c>
      <c r="N225" s="51">
        <v>0</v>
      </c>
      <c r="O225" s="46" t="s">
        <v>50</v>
      </c>
      <c r="P225" s="51">
        <v>0</v>
      </c>
      <c r="Q225" s="46" t="s">
        <v>50</v>
      </c>
      <c r="R225" s="46" t="s">
        <v>50</v>
      </c>
      <c r="S225" s="51">
        <f t="shared" si="36"/>
        <v>0</v>
      </c>
      <c r="T225" s="51">
        <f t="shared" si="40"/>
        <v>0</v>
      </c>
      <c r="U225" s="37">
        <v>0</v>
      </c>
      <c r="V225" s="38" t="s">
        <v>50</v>
      </c>
    </row>
    <row r="226" spans="1:22" ht="71.25" x14ac:dyDescent="0.25">
      <c r="A226" s="10" t="s">
        <v>290</v>
      </c>
      <c r="B226" s="13" t="s">
        <v>291</v>
      </c>
      <c r="C226" s="14" t="s">
        <v>52</v>
      </c>
      <c r="D226" s="51">
        <v>0</v>
      </c>
      <c r="E226" s="51">
        <v>0</v>
      </c>
      <c r="F226" s="46" t="s">
        <v>50</v>
      </c>
      <c r="G226" s="51">
        <f t="shared" si="37"/>
        <v>0</v>
      </c>
      <c r="H226" s="51">
        <f t="shared" si="38"/>
        <v>0</v>
      </c>
      <c r="I226" s="51">
        <f t="shared" si="39"/>
        <v>0</v>
      </c>
      <c r="J226" s="51">
        <v>0</v>
      </c>
      <c r="K226" s="51">
        <v>0</v>
      </c>
      <c r="L226" s="51">
        <v>0</v>
      </c>
      <c r="M226" s="46" t="s">
        <v>50</v>
      </c>
      <c r="N226" s="51">
        <v>0</v>
      </c>
      <c r="O226" s="46" t="s">
        <v>50</v>
      </c>
      <c r="P226" s="51">
        <v>0</v>
      </c>
      <c r="Q226" s="46" t="s">
        <v>50</v>
      </c>
      <c r="R226" s="46" t="s">
        <v>50</v>
      </c>
      <c r="S226" s="51">
        <f t="shared" si="36"/>
        <v>0</v>
      </c>
      <c r="T226" s="51">
        <f t="shared" si="40"/>
        <v>0</v>
      </c>
      <c r="U226" s="37">
        <v>0</v>
      </c>
      <c r="V226" s="38" t="s">
        <v>50</v>
      </c>
    </row>
    <row r="227" spans="1:22" ht="71.25" x14ac:dyDescent="0.25">
      <c r="A227" s="10" t="s">
        <v>292</v>
      </c>
      <c r="B227" s="13" t="s">
        <v>293</v>
      </c>
      <c r="C227" s="14" t="s">
        <v>52</v>
      </c>
      <c r="D227" s="51">
        <v>0</v>
      </c>
      <c r="E227" s="51">
        <v>0</v>
      </c>
      <c r="F227" s="46" t="s">
        <v>50</v>
      </c>
      <c r="G227" s="51">
        <f t="shared" si="37"/>
        <v>0</v>
      </c>
      <c r="H227" s="51">
        <f t="shared" si="38"/>
        <v>0</v>
      </c>
      <c r="I227" s="51">
        <f t="shared" si="39"/>
        <v>0</v>
      </c>
      <c r="J227" s="51">
        <v>0</v>
      </c>
      <c r="K227" s="51">
        <v>0</v>
      </c>
      <c r="L227" s="51">
        <v>0</v>
      </c>
      <c r="M227" s="46" t="s">
        <v>50</v>
      </c>
      <c r="N227" s="51">
        <v>0</v>
      </c>
      <c r="O227" s="46" t="s">
        <v>50</v>
      </c>
      <c r="P227" s="51">
        <v>0</v>
      </c>
      <c r="Q227" s="46" t="s">
        <v>50</v>
      </c>
      <c r="R227" s="46" t="s">
        <v>50</v>
      </c>
      <c r="S227" s="51">
        <f t="shared" si="36"/>
        <v>0</v>
      </c>
      <c r="T227" s="51">
        <f t="shared" si="40"/>
        <v>0</v>
      </c>
      <c r="U227" s="37">
        <v>0</v>
      </c>
      <c r="V227" s="38" t="s">
        <v>50</v>
      </c>
    </row>
    <row r="228" spans="1:22" ht="42.75" x14ac:dyDescent="0.25">
      <c r="A228" s="10" t="s">
        <v>39</v>
      </c>
      <c r="B228" s="13" t="s">
        <v>294</v>
      </c>
      <c r="C228" s="14" t="s">
        <v>52</v>
      </c>
      <c r="D228" s="51">
        <v>3.7325568633156565</v>
      </c>
      <c r="E228" s="51">
        <f>SUM(E229:E246)</f>
        <v>0</v>
      </c>
      <c r="F228" s="46" t="s">
        <v>50</v>
      </c>
      <c r="G228" s="51">
        <f t="shared" si="37"/>
        <v>28.465893039544426</v>
      </c>
      <c r="H228" s="51">
        <f t="shared" si="38"/>
        <v>28.465893039544426</v>
      </c>
      <c r="I228" s="51">
        <f t="shared" si="39"/>
        <v>0.86449767</v>
      </c>
      <c r="J228" s="51">
        <v>1.7629326974576274</v>
      </c>
      <c r="K228" s="51">
        <f>SUM(K229:K246)</f>
        <v>0.86449767</v>
      </c>
      <c r="L228" s="51">
        <v>4.3464498694915257</v>
      </c>
      <c r="M228" s="46" t="s">
        <v>50</v>
      </c>
      <c r="N228" s="51">
        <v>18.917634289491527</v>
      </c>
      <c r="O228" s="46" t="s">
        <v>50</v>
      </c>
      <c r="P228" s="51">
        <v>3.4388761831037424</v>
      </c>
      <c r="Q228" s="46" t="s">
        <v>50</v>
      </c>
      <c r="R228" s="46" t="s">
        <v>50</v>
      </c>
      <c r="S228" s="51">
        <f t="shared" si="36"/>
        <v>27.601395369544427</v>
      </c>
      <c r="T228" s="51">
        <f t="shared" si="40"/>
        <v>-0.89843502745762738</v>
      </c>
      <c r="U228" s="37">
        <f t="shared" si="41"/>
        <v>-50.962525611629118</v>
      </c>
      <c r="V228" s="38" t="s">
        <v>50</v>
      </c>
    </row>
    <row r="229" spans="1:22" ht="75" x14ac:dyDescent="0.25">
      <c r="A229" s="21" t="s">
        <v>39</v>
      </c>
      <c r="B229" s="31" t="s">
        <v>295</v>
      </c>
      <c r="C229" s="32" t="s">
        <v>296</v>
      </c>
      <c r="D229" s="49">
        <v>0.31346441658315544</v>
      </c>
      <c r="E229" s="49">
        <v>0</v>
      </c>
      <c r="F229" s="47" t="s">
        <v>50</v>
      </c>
      <c r="G229" s="49">
        <f t="shared" si="37"/>
        <v>2.4387531610169488</v>
      </c>
      <c r="H229" s="49">
        <f t="shared" si="38"/>
        <v>2.4387531610169488</v>
      </c>
      <c r="I229" s="49">
        <f t="shared" si="39"/>
        <v>0</v>
      </c>
      <c r="J229" s="49">
        <v>0.17262134745762714</v>
      </c>
      <c r="K229" s="49">
        <v>0</v>
      </c>
      <c r="L229" s="49">
        <v>0</v>
      </c>
      <c r="M229" s="47" t="s">
        <v>50</v>
      </c>
      <c r="N229" s="49">
        <v>2.2661318135593218</v>
      </c>
      <c r="O229" s="47" t="s">
        <v>50</v>
      </c>
      <c r="P229" s="49">
        <v>0</v>
      </c>
      <c r="Q229" s="47" t="s">
        <v>50</v>
      </c>
      <c r="R229" s="47" t="s">
        <v>50</v>
      </c>
      <c r="S229" s="49">
        <f t="shared" si="36"/>
        <v>2.4387531610169488</v>
      </c>
      <c r="T229" s="49">
        <f t="shared" si="40"/>
        <v>-0.17262134745762714</v>
      </c>
      <c r="U229" s="50">
        <f t="shared" si="41"/>
        <v>-100</v>
      </c>
      <c r="V229" s="42" t="s">
        <v>444</v>
      </c>
    </row>
    <row r="230" spans="1:22" ht="75" x14ac:dyDescent="0.25">
      <c r="A230" s="21" t="s">
        <v>39</v>
      </c>
      <c r="B230" s="31" t="s">
        <v>297</v>
      </c>
      <c r="C230" s="32" t="s">
        <v>298</v>
      </c>
      <c r="D230" s="49">
        <v>0.27663518637532131</v>
      </c>
      <c r="E230" s="49">
        <v>0</v>
      </c>
      <c r="F230" s="47" t="s">
        <v>50</v>
      </c>
      <c r="G230" s="49">
        <f t="shared" si="37"/>
        <v>2.1522217499999998</v>
      </c>
      <c r="H230" s="49">
        <f t="shared" si="38"/>
        <v>2.1522217499999998</v>
      </c>
      <c r="I230" s="49">
        <f t="shared" si="39"/>
        <v>0</v>
      </c>
      <c r="J230" s="49">
        <v>0.14216605000000002</v>
      </c>
      <c r="K230" s="49">
        <v>0</v>
      </c>
      <c r="L230" s="49">
        <v>2.0100556999999997</v>
      </c>
      <c r="M230" s="47" t="s">
        <v>50</v>
      </c>
      <c r="N230" s="49">
        <v>0</v>
      </c>
      <c r="O230" s="47" t="s">
        <v>50</v>
      </c>
      <c r="P230" s="49">
        <v>0</v>
      </c>
      <c r="Q230" s="47" t="s">
        <v>50</v>
      </c>
      <c r="R230" s="47" t="s">
        <v>50</v>
      </c>
      <c r="S230" s="49">
        <f t="shared" si="36"/>
        <v>2.1522217499999998</v>
      </c>
      <c r="T230" s="49">
        <f t="shared" si="40"/>
        <v>-0.14216605000000002</v>
      </c>
      <c r="U230" s="50">
        <f t="shared" si="41"/>
        <v>-100</v>
      </c>
      <c r="V230" s="42" t="s">
        <v>444</v>
      </c>
    </row>
    <row r="231" spans="1:22" ht="75" x14ac:dyDescent="0.25">
      <c r="A231" s="21" t="s">
        <v>39</v>
      </c>
      <c r="B231" s="31" t="s">
        <v>299</v>
      </c>
      <c r="C231" s="32" t="s">
        <v>300</v>
      </c>
      <c r="D231" s="49">
        <v>0.35732157840616963</v>
      </c>
      <c r="E231" s="49">
        <v>0</v>
      </c>
      <c r="F231" s="47" t="s">
        <v>50</v>
      </c>
      <c r="G231" s="49">
        <f t="shared" si="37"/>
        <v>2.7799618799999997</v>
      </c>
      <c r="H231" s="49">
        <f t="shared" si="38"/>
        <v>2.7799618799999997</v>
      </c>
      <c r="I231" s="49">
        <f t="shared" si="39"/>
        <v>0</v>
      </c>
      <c r="J231" s="49">
        <v>0.24657788</v>
      </c>
      <c r="K231" s="49">
        <v>0</v>
      </c>
      <c r="L231" s="49">
        <v>0</v>
      </c>
      <c r="M231" s="47" t="s">
        <v>50</v>
      </c>
      <c r="N231" s="49">
        <v>2.5333839999999999</v>
      </c>
      <c r="O231" s="47" t="s">
        <v>50</v>
      </c>
      <c r="P231" s="49">
        <v>0</v>
      </c>
      <c r="Q231" s="47" t="s">
        <v>50</v>
      </c>
      <c r="R231" s="47" t="s">
        <v>50</v>
      </c>
      <c r="S231" s="49">
        <f t="shared" si="36"/>
        <v>2.7799618799999997</v>
      </c>
      <c r="T231" s="49">
        <f t="shared" si="40"/>
        <v>-0.24657788</v>
      </c>
      <c r="U231" s="50">
        <f t="shared" si="41"/>
        <v>-100</v>
      </c>
      <c r="V231" s="42" t="s">
        <v>444</v>
      </c>
    </row>
    <row r="232" spans="1:22" ht="45" x14ac:dyDescent="0.25">
      <c r="A232" s="21" t="s">
        <v>39</v>
      </c>
      <c r="B232" s="31" t="s">
        <v>301</v>
      </c>
      <c r="C232" s="32" t="s">
        <v>302</v>
      </c>
      <c r="D232" s="49">
        <v>0.17817867731253542</v>
      </c>
      <c r="E232" s="49">
        <v>0</v>
      </c>
      <c r="F232" s="47" t="s">
        <v>50</v>
      </c>
      <c r="G232" s="49">
        <f t="shared" si="37"/>
        <v>1.3862301094915255</v>
      </c>
      <c r="H232" s="49">
        <f t="shared" si="38"/>
        <v>1.3862301094915255</v>
      </c>
      <c r="I232" s="49">
        <f t="shared" si="39"/>
        <v>0</v>
      </c>
      <c r="J232" s="49">
        <v>3.771294E-2</v>
      </c>
      <c r="K232" s="49">
        <v>0</v>
      </c>
      <c r="L232" s="49">
        <v>1.3485171694915254</v>
      </c>
      <c r="M232" s="47" t="s">
        <v>50</v>
      </c>
      <c r="N232" s="49">
        <v>0</v>
      </c>
      <c r="O232" s="47" t="s">
        <v>50</v>
      </c>
      <c r="P232" s="49">
        <v>0</v>
      </c>
      <c r="Q232" s="47" t="s">
        <v>50</v>
      </c>
      <c r="R232" s="47" t="s">
        <v>50</v>
      </c>
      <c r="S232" s="49">
        <f t="shared" si="36"/>
        <v>1.3862301094915255</v>
      </c>
      <c r="T232" s="49">
        <f t="shared" si="40"/>
        <v>-3.771294E-2</v>
      </c>
      <c r="U232" s="50">
        <f t="shared" si="41"/>
        <v>-100</v>
      </c>
      <c r="V232" s="42" t="s">
        <v>444</v>
      </c>
    </row>
    <row r="233" spans="1:22" ht="45" x14ac:dyDescent="0.25">
      <c r="A233" s="21" t="s">
        <v>39</v>
      </c>
      <c r="B233" s="31" t="s">
        <v>303</v>
      </c>
      <c r="C233" s="32" t="s">
        <v>304</v>
      </c>
      <c r="D233" s="49">
        <v>0.2220814549692828</v>
      </c>
      <c r="E233" s="49">
        <v>0</v>
      </c>
      <c r="F233" s="47" t="s">
        <v>50</v>
      </c>
      <c r="G233" s="49">
        <f t="shared" si="37"/>
        <v>1.72779371966102</v>
      </c>
      <c r="H233" s="49">
        <f t="shared" si="38"/>
        <v>1.72779371966102</v>
      </c>
      <c r="I233" s="49">
        <f t="shared" si="39"/>
        <v>0</v>
      </c>
      <c r="J233" s="49">
        <v>3.771294E-2</v>
      </c>
      <c r="K233" s="49">
        <v>0</v>
      </c>
      <c r="L233" s="49">
        <v>0</v>
      </c>
      <c r="M233" s="47" t="s">
        <v>50</v>
      </c>
      <c r="N233" s="49">
        <v>1.69008077966102</v>
      </c>
      <c r="O233" s="47" t="s">
        <v>50</v>
      </c>
      <c r="P233" s="49">
        <v>0</v>
      </c>
      <c r="Q233" s="47" t="s">
        <v>50</v>
      </c>
      <c r="R233" s="47" t="s">
        <v>50</v>
      </c>
      <c r="S233" s="49">
        <f t="shared" si="36"/>
        <v>1.72779371966102</v>
      </c>
      <c r="T233" s="49">
        <f t="shared" si="40"/>
        <v>-3.771294E-2</v>
      </c>
      <c r="U233" s="50">
        <f t="shared" si="41"/>
        <v>-100</v>
      </c>
      <c r="V233" s="42" t="s">
        <v>444</v>
      </c>
    </row>
    <row r="234" spans="1:22" ht="45" x14ac:dyDescent="0.25">
      <c r="A234" s="21" t="s">
        <v>39</v>
      </c>
      <c r="B234" s="31" t="s">
        <v>305</v>
      </c>
      <c r="C234" s="32" t="s">
        <v>306</v>
      </c>
      <c r="D234" s="49">
        <v>0.17163212160690164</v>
      </c>
      <c r="E234" s="49">
        <v>0</v>
      </c>
      <c r="F234" s="47" t="s">
        <v>50</v>
      </c>
      <c r="G234" s="49">
        <f t="shared" si="37"/>
        <v>1.335297906101695</v>
      </c>
      <c r="H234" s="49">
        <f t="shared" si="38"/>
        <v>1.335297906101695</v>
      </c>
      <c r="I234" s="49">
        <f t="shared" si="39"/>
        <v>0</v>
      </c>
      <c r="J234" s="49">
        <v>3.771294E-2</v>
      </c>
      <c r="K234" s="49">
        <v>0</v>
      </c>
      <c r="L234" s="49">
        <v>0</v>
      </c>
      <c r="M234" s="47" t="s">
        <v>50</v>
      </c>
      <c r="N234" s="49">
        <v>1.2975849661016949</v>
      </c>
      <c r="O234" s="47" t="s">
        <v>50</v>
      </c>
      <c r="P234" s="49">
        <v>0</v>
      </c>
      <c r="Q234" s="47" t="s">
        <v>50</v>
      </c>
      <c r="R234" s="47" t="s">
        <v>50</v>
      </c>
      <c r="S234" s="49">
        <f t="shared" si="36"/>
        <v>1.335297906101695</v>
      </c>
      <c r="T234" s="49">
        <f t="shared" si="40"/>
        <v>-3.771294E-2</v>
      </c>
      <c r="U234" s="50">
        <f t="shared" si="41"/>
        <v>-100</v>
      </c>
      <c r="V234" s="42" t="s">
        <v>444</v>
      </c>
    </row>
    <row r="235" spans="1:22" ht="45" x14ac:dyDescent="0.25">
      <c r="A235" s="21" t="s">
        <v>39</v>
      </c>
      <c r="B235" s="31" t="s">
        <v>307</v>
      </c>
      <c r="C235" s="32" t="s">
        <v>308</v>
      </c>
      <c r="D235" s="49">
        <v>0.40895994087403598</v>
      </c>
      <c r="E235" s="49">
        <v>0</v>
      </c>
      <c r="F235" s="47" t="s">
        <v>50</v>
      </c>
      <c r="G235" s="49">
        <f t="shared" si="37"/>
        <v>3.1817083400000001</v>
      </c>
      <c r="H235" s="49">
        <f t="shared" si="38"/>
        <v>3.1817083400000001</v>
      </c>
      <c r="I235" s="49">
        <f t="shared" si="39"/>
        <v>0</v>
      </c>
      <c r="J235" s="49">
        <v>0.12022588000000001</v>
      </c>
      <c r="K235" s="49">
        <v>0</v>
      </c>
      <c r="L235" s="49">
        <v>0</v>
      </c>
      <c r="M235" s="47" t="s">
        <v>50</v>
      </c>
      <c r="N235" s="49">
        <v>3.0614824600000001</v>
      </c>
      <c r="O235" s="47" t="s">
        <v>50</v>
      </c>
      <c r="P235" s="49">
        <v>0</v>
      </c>
      <c r="Q235" s="47" t="s">
        <v>50</v>
      </c>
      <c r="R235" s="47" t="s">
        <v>50</v>
      </c>
      <c r="S235" s="49">
        <f t="shared" si="36"/>
        <v>3.1817083400000001</v>
      </c>
      <c r="T235" s="49">
        <f t="shared" si="40"/>
        <v>-0.12022588000000001</v>
      </c>
      <c r="U235" s="50">
        <f t="shared" si="41"/>
        <v>-100</v>
      </c>
      <c r="V235" s="42" t="s">
        <v>444</v>
      </c>
    </row>
    <row r="236" spans="1:22" ht="45" x14ac:dyDescent="0.25">
      <c r="A236" s="21" t="s">
        <v>39</v>
      </c>
      <c r="B236" s="31" t="s">
        <v>309</v>
      </c>
      <c r="C236" s="32" t="s">
        <v>310</v>
      </c>
      <c r="D236" s="49">
        <v>9.5635580366868547E-2</v>
      </c>
      <c r="E236" s="49">
        <v>0</v>
      </c>
      <c r="F236" s="47" t="s">
        <v>50</v>
      </c>
      <c r="G236" s="49">
        <f t="shared" si="37"/>
        <v>0.74404481525423749</v>
      </c>
      <c r="H236" s="49">
        <f t="shared" si="38"/>
        <v>0.74404481525423749</v>
      </c>
      <c r="I236" s="49">
        <f t="shared" si="39"/>
        <v>0</v>
      </c>
      <c r="J236" s="49">
        <v>3.5712900000000006E-2</v>
      </c>
      <c r="K236" s="49">
        <v>0</v>
      </c>
      <c r="L236" s="49">
        <v>0</v>
      </c>
      <c r="M236" s="47" t="s">
        <v>50</v>
      </c>
      <c r="N236" s="49">
        <v>0.70833191525423744</v>
      </c>
      <c r="O236" s="47" t="s">
        <v>50</v>
      </c>
      <c r="P236" s="49">
        <v>0</v>
      </c>
      <c r="Q236" s="47" t="s">
        <v>50</v>
      </c>
      <c r="R236" s="47" t="s">
        <v>50</v>
      </c>
      <c r="S236" s="49">
        <f t="shared" si="36"/>
        <v>0.74404481525423749</v>
      </c>
      <c r="T236" s="49">
        <f t="shared" si="40"/>
        <v>-3.5712900000000006E-2</v>
      </c>
      <c r="U236" s="50">
        <f t="shared" si="41"/>
        <v>-100</v>
      </c>
      <c r="V236" s="42" t="s">
        <v>444</v>
      </c>
    </row>
    <row r="237" spans="1:22" ht="45" x14ac:dyDescent="0.25">
      <c r="A237" s="21" t="s">
        <v>39</v>
      </c>
      <c r="B237" s="31" t="s">
        <v>311</v>
      </c>
      <c r="C237" s="32" t="s">
        <v>312</v>
      </c>
      <c r="D237" s="49">
        <v>9.5635580366868547E-2</v>
      </c>
      <c r="E237" s="49">
        <v>0</v>
      </c>
      <c r="F237" s="47" t="s">
        <v>50</v>
      </c>
      <c r="G237" s="49">
        <f t="shared" si="37"/>
        <v>0.74404481525423749</v>
      </c>
      <c r="H237" s="49">
        <f t="shared" si="38"/>
        <v>0.74404481525423749</v>
      </c>
      <c r="I237" s="49">
        <f t="shared" si="39"/>
        <v>0</v>
      </c>
      <c r="J237" s="49">
        <v>3.5712900000000006E-2</v>
      </c>
      <c r="K237" s="49">
        <v>0</v>
      </c>
      <c r="L237" s="49">
        <v>0</v>
      </c>
      <c r="M237" s="47" t="s">
        <v>50</v>
      </c>
      <c r="N237" s="49">
        <v>0.70833191525423744</v>
      </c>
      <c r="O237" s="47" t="s">
        <v>50</v>
      </c>
      <c r="P237" s="49">
        <v>0</v>
      </c>
      <c r="Q237" s="47" t="s">
        <v>50</v>
      </c>
      <c r="R237" s="47" t="s">
        <v>50</v>
      </c>
      <c r="S237" s="49">
        <f t="shared" si="36"/>
        <v>0.74404481525423749</v>
      </c>
      <c r="T237" s="49">
        <f t="shared" si="40"/>
        <v>-3.5712900000000006E-2</v>
      </c>
      <c r="U237" s="50">
        <f t="shared" si="41"/>
        <v>-100</v>
      </c>
      <c r="V237" s="42" t="s">
        <v>444</v>
      </c>
    </row>
    <row r="238" spans="1:22" ht="45" x14ac:dyDescent="0.25">
      <c r="A238" s="21" t="s">
        <v>39</v>
      </c>
      <c r="B238" s="31" t="s">
        <v>313</v>
      </c>
      <c r="C238" s="32" t="s">
        <v>314</v>
      </c>
      <c r="D238" s="49">
        <v>9.5635580366868547E-2</v>
      </c>
      <c r="E238" s="49">
        <v>0</v>
      </c>
      <c r="F238" s="47" t="s">
        <v>50</v>
      </c>
      <c r="G238" s="49">
        <f t="shared" si="37"/>
        <v>0.74404481525423749</v>
      </c>
      <c r="H238" s="49">
        <f t="shared" si="38"/>
        <v>0.74404481525423749</v>
      </c>
      <c r="I238" s="49">
        <f t="shared" si="39"/>
        <v>0</v>
      </c>
      <c r="J238" s="49">
        <v>3.5712900000000006E-2</v>
      </c>
      <c r="K238" s="49">
        <v>0</v>
      </c>
      <c r="L238" s="49">
        <v>0</v>
      </c>
      <c r="M238" s="47" t="s">
        <v>50</v>
      </c>
      <c r="N238" s="49">
        <v>0.70833191525423744</v>
      </c>
      <c r="O238" s="47" t="s">
        <v>50</v>
      </c>
      <c r="P238" s="49">
        <v>0</v>
      </c>
      <c r="Q238" s="47" t="s">
        <v>50</v>
      </c>
      <c r="R238" s="47" t="s">
        <v>50</v>
      </c>
      <c r="S238" s="49">
        <f t="shared" si="36"/>
        <v>0.74404481525423749</v>
      </c>
      <c r="T238" s="49">
        <f t="shared" si="40"/>
        <v>-3.5712900000000006E-2</v>
      </c>
      <c r="U238" s="50">
        <f t="shared" si="41"/>
        <v>-100</v>
      </c>
      <c r="V238" s="42" t="s">
        <v>444</v>
      </c>
    </row>
    <row r="239" spans="1:22" ht="45" x14ac:dyDescent="0.25">
      <c r="A239" s="21" t="s">
        <v>39</v>
      </c>
      <c r="B239" s="31" t="s">
        <v>315</v>
      </c>
      <c r="C239" s="32" t="s">
        <v>316</v>
      </c>
      <c r="D239" s="49">
        <v>0.11875537253278726</v>
      </c>
      <c r="E239" s="49">
        <v>0</v>
      </c>
      <c r="F239" s="47" t="s">
        <v>50</v>
      </c>
      <c r="G239" s="49">
        <f t="shared" si="37"/>
        <v>0.92391679830508489</v>
      </c>
      <c r="H239" s="49">
        <f t="shared" si="38"/>
        <v>0.92391679830508489</v>
      </c>
      <c r="I239" s="49">
        <f t="shared" si="39"/>
        <v>0</v>
      </c>
      <c r="J239" s="49">
        <v>3.5712900000000006E-2</v>
      </c>
      <c r="K239" s="49">
        <v>0</v>
      </c>
      <c r="L239" s="49">
        <v>0</v>
      </c>
      <c r="M239" s="47" t="s">
        <v>50</v>
      </c>
      <c r="N239" s="49">
        <v>0.88820389830508484</v>
      </c>
      <c r="O239" s="47" t="s">
        <v>50</v>
      </c>
      <c r="P239" s="49">
        <v>0</v>
      </c>
      <c r="Q239" s="47" t="s">
        <v>50</v>
      </c>
      <c r="R239" s="47" t="s">
        <v>50</v>
      </c>
      <c r="S239" s="49">
        <f t="shared" si="36"/>
        <v>0.92391679830508489</v>
      </c>
      <c r="T239" s="49">
        <f t="shared" si="40"/>
        <v>-3.5712900000000006E-2</v>
      </c>
      <c r="U239" s="50">
        <f t="shared" si="41"/>
        <v>-100</v>
      </c>
      <c r="V239" s="42" t="s">
        <v>444</v>
      </c>
    </row>
    <row r="240" spans="1:22" ht="45" x14ac:dyDescent="0.25">
      <c r="A240" s="21" t="s">
        <v>39</v>
      </c>
      <c r="B240" s="31" t="s">
        <v>317</v>
      </c>
      <c r="C240" s="32" t="s">
        <v>318</v>
      </c>
      <c r="D240" s="49">
        <v>0.54582070179948583</v>
      </c>
      <c r="E240" s="49">
        <v>0</v>
      </c>
      <c r="F240" s="47" t="s">
        <v>50</v>
      </c>
      <c r="G240" s="49">
        <f t="shared" si="37"/>
        <v>4.2464850600000004</v>
      </c>
      <c r="H240" s="49">
        <f t="shared" si="38"/>
        <v>4.2464850600000004</v>
      </c>
      <c r="I240" s="49">
        <f t="shared" si="39"/>
        <v>0</v>
      </c>
      <c r="J240" s="49">
        <v>0.35047240000000002</v>
      </c>
      <c r="K240" s="49">
        <v>0</v>
      </c>
      <c r="L240" s="49">
        <v>0</v>
      </c>
      <c r="M240" s="47" t="s">
        <v>50</v>
      </c>
      <c r="N240" s="49">
        <v>3.8960126600000007</v>
      </c>
      <c r="O240" s="47" t="s">
        <v>50</v>
      </c>
      <c r="P240" s="49">
        <v>0</v>
      </c>
      <c r="Q240" s="47" t="s">
        <v>50</v>
      </c>
      <c r="R240" s="47" t="s">
        <v>50</v>
      </c>
      <c r="S240" s="49">
        <f t="shared" si="36"/>
        <v>4.2464850600000004</v>
      </c>
      <c r="T240" s="49">
        <f t="shared" si="40"/>
        <v>-0.35047240000000002</v>
      </c>
      <c r="U240" s="50">
        <f t="shared" si="41"/>
        <v>-100</v>
      </c>
      <c r="V240" s="42" t="s">
        <v>444</v>
      </c>
    </row>
    <row r="241" spans="1:22" ht="45" x14ac:dyDescent="0.25">
      <c r="A241" s="21" t="s">
        <v>39</v>
      </c>
      <c r="B241" s="31" t="s">
        <v>319</v>
      </c>
      <c r="C241" s="32" t="s">
        <v>320</v>
      </c>
      <c r="D241" s="49">
        <v>0.15391656890767288</v>
      </c>
      <c r="E241" s="49">
        <v>0</v>
      </c>
      <c r="F241" s="47" t="s">
        <v>50</v>
      </c>
      <c r="G241" s="49">
        <f t="shared" si="37"/>
        <v>1.197470906101695</v>
      </c>
      <c r="H241" s="49">
        <f t="shared" si="38"/>
        <v>1.197470906101695</v>
      </c>
      <c r="I241" s="49">
        <f t="shared" si="39"/>
        <v>0</v>
      </c>
      <c r="J241" s="49">
        <v>3.771294E-2</v>
      </c>
      <c r="K241" s="49">
        <v>0</v>
      </c>
      <c r="L241" s="49">
        <v>0</v>
      </c>
      <c r="M241" s="47" t="s">
        <v>50</v>
      </c>
      <c r="N241" s="49">
        <v>1.159757966101695</v>
      </c>
      <c r="O241" s="47" t="s">
        <v>50</v>
      </c>
      <c r="P241" s="49">
        <v>0</v>
      </c>
      <c r="Q241" s="47" t="s">
        <v>50</v>
      </c>
      <c r="R241" s="47" t="s">
        <v>50</v>
      </c>
      <c r="S241" s="49">
        <f t="shared" si="36"/>
        <v>1.197470906101695</v>
      </c>
      <c r="T241" s="49">
        <f t="shared" si="40"/>
        <v>-3.771294E-2</v>
      </c>
      <c r="U241" s="50">
        <f t="shared" si="41"/>
        <v>-100</v>
      </c>
      <c r="V241" s="42" t="s">
        <v>444</v>
      </c>
    </row>
    <row r="242" spans="1:22" ht="60" x14ac:dyDescent="0.25">
      <c r="A242" s="21" t="s">
        <v>39</v>
      </c>
      <c r="B242" s="31" t="s">
        <v>321</v>
      </c>
      <c r="C242" s="32" t="s">
        <v>298</v>
      </c>
      <c r="D242" s="49">
        <v>0.14218569794344474</v>
      </c>
      <c r="E242" s="49">
        <v>0</v>
      </c>
      <c r="F242" s="47" t="s">
        <v>50</v>
      </c>
      <c r="G242" s="49">
        <f t="shared" si="37"/>
        <v>1.10620473</v>
      </c>
      <c r="H242" s="49">
        <f t="shared" si="38"/>
        <v>1.10620473</v>
      </c>
      <c r="I242" s="49">
        <f t="shared" si="39"/>
        <v>0</v>
      </c>
      <c r="J242" s="49">
        <v>0.11832773000000001</v>
      </c>
      <c r="K242" s="49">
        <v>0</v>
      </c>
      <c r="L242" s="49">
        <v>0.98787700000000001</v>
      </c>
      <c r="M242" s="47" t="s">
        <v>50</v>
      </c>
      <c r="N242" s="49">
        <v>0</v>
      </c>
      <c r="O242" s="47" t="s">
        <v>50</v>
      </c>
      <c r="P242" s="49">
        <v>0</v>
      </c>
      <c r="Q242" s="47" t="s">
        <v>50</v>
      </c>
      <c r="R242" s="47" t="s">
        <v>50</v>
      </c>
      <c r="S242" s="49">
        <f t="shared" ref="S242:S253" si="42">G242-I242</f>
        <v>1.10620473</v>
      </c>
      <c r="T242" s="49">
        <f t="shared" si="40"/>
        <v>-0.11832773000000001</v>
      </c>
      <c r="U242" s="50">
        <f t="shared" si="41"/>
        <v>-100</v>
      </c>
      <c r="V242" s="42" t="s">
        <v>444</v>
      </c>
    </row>
    <row r="243" spans="1:22" ht="45" x14ac:dyDescent="0.25">
      <c r="A243" s="21" t="s">
        <v>39</v>
      </c>
      <c r="B243" s="31" t="s">
        <v>322</v>
      </c>
      <c r="C243" s="32" t="s">
        <v>300</v>
      </c>
      <c r="D243" s="49">
        <v>0.5566984049042577</v>
      </c>
      <c r="E243" s="49">
        <v>0</v>
      </c>
      <c r="F243" s="47" t="s">
        <v>50</v>
      </c>
      <c r="G243" s="49">
        <f t="shared" si="37"/>
        <v>3.7577142331037425</v>
      </c>
      <c r="H243" s="49">
        <f t="shared" si="38"/>
        <v>3.7577142331037425</v>
      </c>
      <c r="I243" s="49">
        <f t="shared" si="39"/>
        <v>0</v>
      </c>
      <c r="J243" s="49">
        <v>0.31883804999999998</v>
      </c>
      <c r="K243" s="49">
        <v>0</v>
      </c>
      <c r="L243" s="49">
        <v>0</v>
      </c>
      <c r="M243" s="47" t="s">
        <v>50</v>
      </c>
      <c r="N243" s="49">
        <v>0</v>
      </c>
      <c r="O243" s="47" t="s">
        <v>50</v>
      </c>
      <c r="P243" s="49">
        <v>3.4388761831037424</v>
      </c>
      <c r="Q243" s="47" t="s">
        <v>50</v>
      </c>
      <c r="R243" s="47" t="s">
        <v>50</v>
      </c>
      <c r="S243" s="49">
        <f t="shared" si="42"/>
        <v>3.7577142331037425</v>
      </c>
      <c r="T243" s="49">
        <f t="shared" si="40"/>
        <v>-0.31883804999999998</v>
      </c>
      <c r="U243" s="50">
        <f t="shared" si="41"/>
        <v>-100</v>
      </c>
      <c r="V243" s="42" t="s">
        <v>444</v>
      </c>
    </row>
    <row r="244" spans="1:22" ht="30" x14ac:dyDescent="0.25">
      <c r="A244" s="62" t="s">
        <v>39</v>
      </c>
      <c r="B244" s="22" t="s">
        <v>429</v>
      </c>
      <c r="C244" s="59" t="s">
        <v>302</v>
      </c>
      <c r="D244" s="49">
        <v>0</v>
      </c>
      <c r="E244" s="49">
        <v>0</v>
      </c>
      <c r="F244" s="47" t="s">
        <v>50</v>
      </c>
      <c r="G244" s="49">
        <f t="shared" si="37"/>
        <v>0</v>
      </c>
      <c r="H244" s="49">
        <f t="shared" si="38"/>
        <v>0</v>
      </c>
      <c r="I244" s="49">
        <f t="shared" si="39"/>
        <v>3.5539050000000003E-2</v>
      </c>
      <c r="J244" s="49">
        <v>0</v>
      </c>
      <c r="K244" s="49">
        <f>35.53905/1000</f>
        <v>3.5539050000000003E-2</v>
      </c>
      <c r="L244" s="49">
        <v>0</v>
      </c>
      <c r="M244" s="47" t="s">
        <v>50</v>
      </c>
      <c r="N244" s="49">
        <v>0</v>
      </c>
      <c r="O244" s="47" t="s">
        <v>50</v>
      </c>
      <c r="P244" s="49">
        <v>0</v>
      </c>
      <c r="Q244" s="47" t="s">
        <v>50</v>
      </c>
      <c r="R244" s="47" t="s">
        <v>50</v>
      </c>
      <c r="S244" s="49">
        <f t="shared" si="42"/>
        <v>-3.5539050000000003E-2</v>
      </c>
      <c r="T244" s="49">
        <f t="shared" si="40"/>
        <v>3.5539050000000003E-2</v>
      </c>
      <c r="U244" s="50">
        <v>100</v>
      </c>
      <c r="V244" s="48" t="s">
        <v>442</v>
      </c>
    </row>
    <row r="245" spans="1:22" ht="45" x14ac:dyDescent="0.25">
      <c r="A245" s="62" t="s">
        <v>39</v>
      </c>
      <c r="B245" s="22" t="s">
        <v>430</v>
      </c>
      <c r="C245" s="59" t="s">
        <v>304</v>
      </c>
      <c r="D245" s="49">
        <v>0</v>
      </c>
      <c r="E245" s="49">
        <v>0</v>
      </c>
      <c r="F245" s="47" t="s">
        <v>50</v>
      </c>
      <c r="G245" s="49">
        <f t="shared" si="37"/>
        <v>0</v>
      </c>
      <c r="H245" s="49">
        <f t="shared" si="38"/>
        <v>0</v>
      </c>
      <c r="I245" s="49">
        <f t="shared" si="39"/>
        <v>0.13187735</v>
      </c>
      <c r="J245" s="49">
        <v>0</v>
      </c>
      <c r="K245" s="49">
        <f>131.87735/1000</f>
        <v>0.13187735</v>
      </c>
      <c r="L245" s="49">
        <v>0</v>
      </c>
      <c r="M245" s="47" t="s">
        <v>50</v>
      </c>
      <c r="N245" s="49">
        <v>0</v>
      </c>
      <c r="O245" s="47" t="s">
        <v>50</v>
      </c>
      <c r="P245" s="49">
        <v>0</v>
      </c>
      <c r="Q245" s="47" t="s">
        <v>50</v>
      </c>
      <c r="R245" s="47" t="s">
        <v>50</v>
      </c>
      <c r="S245" s="49">
        <f t="shared" si="42"/>
        <v>-0.13187735</v>
      </c>
      <c r="T245" s="49">
        <f t="shared" si="40"/>
        <v>0.13187735</v>
      </c>
      <c r="U245" s="50">
        <v>100</v>
      </c>
      <c r="V245" s="41" t="s">
        <v>441</v>
      </c>
    </row>
    <row r="246" spans="1:22" ht="60" x14ac:dyDescent="0.25">
      <c r="A246" s="62" t="s">
        <v>39</v>
      </c>
      <c r="B246" s="22" t="s">
        <v>431</v>
      </c>
      <c r="C246" s="59" t="s">
        <v>306</v>
      </c>
      <c r="D246" s="49">
        <v>0</v>
      </c>
      <c r="E246" s="49">
        <v>0</v>
      </c>
      <c r="F246" s="47" t="s">
        <v>50</v>
      </c>
      <c r="G246" s="49">
        <f t="shared" si="37"/>
        <v>0</v>
      </c>
      <c r="H246" s="49">
        <f t="shared" si="38"/>
        <v>0</v>
      </c>
      <c r="I246" s="49">
        <f t="shared" si="39"/>
        <v>0.69708126999999998</v>
      </c>
      <c r="J246" s="49">
        <v>0</v>
      </c>
      <c r="K246" s="49">
        <f>697.08127/1000</f>
        <v>0.69708126999999998</v>
      </c>
      <c r="L246" s="49">
        <v>0</v>
      </c>
      <c r="M246" s="47" t="s">
        <v>50</v>
      </c>
      <c r="N246" s="49">
        <v>0</v>
      </c>
      <c r="O246" s="47" t="s">
        <v>50</v>
      </c>
      <c r="P246" s="49">
        <v>0</v>
      </c>
      <c r="Q246" s="47" t="s">
        <v>50</v>
      </c>
      <c r="R246" s="47" t="s">
        <v>50</v>
      </c>
      <c r="S246" s="49">
        <f t="shared" si="42"/>
        <v>-0.69708126999999998</v>
      </c>
      <c r="T246" s="49">
        <f t="shared" si="40"/>
        <v>0.69708126999999998</v>
      </c>
      <c r="U246" s="50">
        <v>100</v>
      </c>
      <c r="V246" s="41" t="s">
        <v>441</v>
      </c>
    </row>
    <row r="247" spans="1:22" ht="42.75" x14ac:dyDescent="0.25">
      <c r="A247" s="10" t="s">
        <v>40</v>
      </c>
      <c r="B247" s="13" t="s">
        <v>323</v>
      </c>
      <c r="C247" s="14" t="s">
        <v>52</v>
      </c>
      <c r="D247" s="51">
        <v>0</v>
      </c>
      <c r="E247" s="51">
        <v>0</v>
      </c>
      <c r="F247" s="46" t="s">
        <v>50</v>
      </c>
      <c r="G247" s="51">
        <f t="shared" si="37"/>
        <v>0</v>
      </c>
      <c r="H247" s="51">
        <f t="shared" si="38"/>
        <v>0</v>
      </c>
      <c r="I247" s="51">
        <f t="shared" si="39"/>
        <v>0</v>
      </c>
      <c r="J247" s="51">
        <v>0</v>
      </c>
      <c r="K247" s="51">
        <v>0</v>
      </c>
      <c r="L247" s="51">
        <v>0</v>
      </c>
      <c r="M247" s="46" t="s">
        <v>50</v>
      </c>
      <c r="N247" s="51">
        <v>0</v>
      </c>
      <c r="O247" s="46" t="s">
        <v>50</v>
      </c>
      <c r="P247" s="51">
        <v>0</v>
      </c>
      <c r="Q247" s="46" t="s">
        <v>50</v>
      </c>
      <c r="R247" s="46" t="s">
        <v>50</v>
      </c>
      <c r="S247" s="51">
        <f t="shared" si="42"/>
        <v>0</v>
      </c>
      <c r="T247" s="51">
        <f t="shared" si="40"/>
        <v>0</v>
      </c>
      <c r="U247" s="37">
        <v>0</v>
      </c>
      <c r="V247" s="38" t="s">
        <v>50</v>
      </c>
    </row>
    <row r="248" spans="1:22" ht="28.5" x14ac:dyDescent="0.25">
      <c r="A248" s="10" t="s">
        <v>41</v>
      </c>
      <c r="B248" s="13" t="s">
        <v>324</v>
      </c>
      <c r="C248" s="14" t="s">
        <v>52</v>
      </c>
      <c r="D248" s="51">
        <v>0</v>
      </c>
      <c r="E248" s="51">
        <f>SUM(E249:E253)</f>
        <v>0</v>
      </c>
      <c r="F248" s="46" t="s">
        <v>50</v>
      </c>
      <c r="G248" s="51">
        <f t="shared" si="37"/>
        <v>26.66469</v>
      </c>
      <c r="H248" s="51">
        <f t="shared" si="38"/>
        <v>26.66469</v>
      </c>
      <c r="I248" s="51">
        <f t="shared" si="39"/>
        <v>8.7533330300000003</v>
      </c>
      <c r="J248" s="51">
        <v>0</v>
      </c>
      <c r="K248" s="51">
        <f>SUM(K249:K253)</f>
        <v>8.7533330300000003</v>
      </c>
      <c r="L248" s="51">
        <v>19.589690000000001</v>
      </c>
      <c r="M248" s="46" t="s">
        <v>50</v>
      </c>
      <c r="N248" s="51">
        <v>7.0750000000000002</v>
      </c>
      <c r="O248" s="46" t="s">
        <v>50</v>
      </c>
      <c r="P248" s="51">
        <v>0</v>
      </c>
      <c r="Q248" s="46" t="s">
        <v>50</v>
      </c>
      <c r="R248" s="46" t="s">
        <v>50</v>
      </c>
      <c r="S248" s="51">
        <f t="shared" si="42"/>
        <v>17.91135697</v>
      </c>
      <c r="T248" s="51">
        <f t="shared" si="40"/>
        <v>8.7533330300000003</v>
      </c>
      <c r="U248" s="37">
        <v>0</v>
      </c>
      <c r="V248" s="38" t="s">
        <v>50</v>
      </c>
    </row>
    <row r="249" spans="1:22" ht="30" x14ac:dyDescent="0.25">
      <c r="A249" s="18" t="s">
        <v>41</v>
      </c>
      <c r="B249" s="33" t="s">
        <v>325</v>
      </c>
      <c r="C249" s="20" t="s">
        <v>432</v>
      </c>
      <c r="D249" s="49">
        <v>0</v>
      </c>
      <c r="E249" s="49">
        <v>0</v>
      </c>
      <c r="F249" s="47" t="s">
        <v>50</v>
      </c>
      <c r="G249" s="49">
        <f t="shared" si="37"/>
        <v>0.7</v>
      </c>
      <c r="H249" s="49">
        <f t="shared" si="38"/>
        <v>0.7</v>
      </c>
      <c r="I249" s="49">
        <f t="shared" si="39"/>
        <v>0</v>
      </c>
      <c r="J249" s="49">
        <v>0</v>
      </c>
      <c r="K249" s="49">
        <v>0</v>
      </c>
      <c r="L249" s="49">
        <v>0.7</v>
      </c>
      <c r="M249" s="47" t="s">
        <v>50</v>
      </c>
      <c r="N249" s="49">
        <v>0</v>
      </c>
      <c r="O249" s="47" t="s">
        <v>50</v>
      </c>
      <c r="P249" s="49">
        <v>0</v>
      </c>
      <c r="Q249" s="47" t="s">
        <v>50</v>
      </c>
      <c r="R249" s="47" t="s">
        <v>50</v>
      </c>
      <c r="S249" s="49">
        <f t="shared" si="42"/>
        <v>0.7</v>
      </c>
      <c r="T249" s="49">
        <f t="shared" si="40"/>
        <v>0</v>
      </c>
      <c r="U249" s="50">
        <v>0</v>
      </c>
      <c r="V249" s="48" t="s">
        <v>50</v>
      </c>
    </row>
    <row r="250" spans="1:22" ht="330.75" x14ac:dyDescent="0.25">
      <c r="A250" s="57" t="s">
        <v>41</v>
      </c>
      <c r="B250" s="58" t="s">
        <v>434</v>
      </c>
      <c r="C250" s="59" t="s">
        <v>435</v>
      </c>
      <c r="D250" s="49">
        <v>0</v>
      </c>
      <c r="E250" s="49">
        <v>0</v>
      </c>
      <c r="F250" s="47" t="s">
        <v>50</v>
      </c>
      <c r="G250" s="49">
        <f t="shared" si="37"/>
        <v>0</v>
      </c>
      <c r="H250" s="49">
        <f t="shared" si="38"/>
        <v>0</v>
      </c>
      <c r="I250" s="49">
        <f t="shared" si="39"/>
        <v>7.8349762499999995</v>
      </c>
      <c r="J250" s="49">
        <v>0</v>
      </c>
      <c r="K250" s="49">
        <v>7.8349762499999995</v>
      </c>
      <c r="L250" s="49">
        <v>0</v>
      </c>
      <c r="M250" s="47" t="s">
        <v>50</v>
      </c>
      <c r="N250" s="49">
        <v>0</v>
      </c>
      <c r="O250" s="47" t="s">
        <v>50</v>
      </c>
      <c r="P250" s="49">
        <v>0</v>
      </c>
      <c r="Q250" s="47" t="s">
        <v>50</v>
      </c>
      <c r="R250" s="47" t="s">
        <v>50</v>
      </c>
      <c r="S250" s="49">
        <f t="shared" si="42"/>
        <v>-7.8349762499999995</v>
      </c>
      <c r="T250" s="49">
        <f t="shared" si="40"/>
        <v>7.8349762499999995</v>
      </c>
      <c r="U250" s="50">
        <v>100</v>
      </c>
      <c r="V250" s="41" t="s">
        <v>440</v>
      </c>
    </row>
    <row r="251" spans="1:22" ht="135" x14ac:dyDescent="0.25">
      <c r="A251" s="29" t="s">
        <v>41</v>
      </c>
      <c r="B251" s="30" t="s">
        <v>326</v>
      </c>
      <c r="C251" s="45" t="s">
        <v>327</v>
      </c>
      <c r="D251" s="49">
        <v>0</v>
      </c>
      <c r="E251" s="49">
        <v>0</v>
      </c>
      <c r="F251" s="47" t="s">
        <v>50</v>
      </c>
      <c r="G251" s="49">
        <f t="shared" si="37"/>
        <v>5.629690000000001</v>
      </c>
      <c r="H251" s="49">
        <f t="shared" si="38"/>
        <v>5.629690000000001</v>
      </c>
      <c r="I251" s="49">
        <f t="shared" si="39"/>
        <v>0.27089915999999997</v>
      </c>
      <c r="J251" s="49">
        <v>0</v>
      </c>
      <c r="K251" s="49">
        <f>270.89916/1000</f>
        <v>0.27089915999999997</v>
      </c>
      <c r="L251" s="49">
        <v>5.5496900000000009</v>
      </c>
      <c r="M251" s="47" t="s">
        <v>50</v>
      </c>
      <c r="N251" s="49">
        <v>0.08</v>
      </c>
      <c r="O251" s="47" t="s">
        <v>50</v>
      </c>
      <c r="P251" s="49">
        <v>0</v>
      </c>
      <c r="Q251" s="47" t="s">
        <v>50</v>
      </c>
      <c r="R251" s="47" t="s">
        <v>50</v>
      </c>
      <c r="S251" s="49">
        <f t="shared" si="42"/>
        <v>5.3587908400000011</v>
      </c>
      <c r="T251" s="49">
        <f t="shared" si="40"/>
        <v>0.27089915999999997</v>
      </c>
      <c r="U251" s="50">
        <v>100</v>
      </c>
      <c r="V251" s="48" t="s">
        <v>50</v>
      </c>
    </row>
    <row r="252" spans="1:22" ht="150" x14ac:dyDescent="0.25">
      <c r="A252" s="29" t="s">
        <v>41</v>
      </c>
      <c r="B252" s="30" t="s">
        <v>328</v>
      </c>
      <c r="C252" s="45" t="s">
        <v>329</v>
      </c>
      <c r="D252" s="49">
        <v>0</v>
      </c>
      <c r="E252" s="49">
        <v>0</v>
      </c>
      <c r="F252" s="47" t="s">
        <v>50</v>
      </c>
      <c r="G252" s="49">
        <f t="shared" si="37"/>
        <v>20.335000000000001</v>
      </c>
      <c r="H252" s="49">
        <f t="shared" si="38"/>
        <v>20.335000000000001</v>
      </c>
      <c r="I252" s="49">
        <f t="shared" si="39"/>
        <v>0</v>
      </c>
      <c r="J252" s="49">
        <v>0</v>
      </c>
      <c r="K252" s="49">
        <v>0</v>
      </c>
      <c r="L252" s="49">
        <v>13.34</v>
      </c>
      <c r="M252" s="47" t="s">
        <v>50</v>
      </c>
      <c r="N252" s="49">
        <v>6.9950000000000001</v>
      </c>
      <c r="O252" s="47" t="s">
        <v>50</v>
      </c>
      <c r="P252" s="49">
        <v>0</v>
      </c>
      <c r="Q252" s="47" t="s">
        <v>50</v>
      </c>
      <c r="R252" s="47" t="s">
        <v>50</v>
      </c>
      <c r="S252" s="49">
        <f t="shared" si="42"/>
        <v>20.335000000000001</v>
      </c>
      <c r="T252" s="49">
        <f t="shared" si="40"/>
        <v>0</v>
      </c>
      <c r="U252" s="50">
        <v>0</v>
      </c>
      <c r="V252" s="42" t="s">
        <v>447</v>
      </c>
    </row>
    <row r="253" spans="1:22" ht="36" customHeight="1" x14ac:dyDescent="0.25">
      <c r="A253" s="57" t="s">
        <v>41</v>
      </c>
      <c r="B253" s="22" t="s">
        <v>436</v>
      </c>
      <c r="C253" s="59" t="s">
        <v>433</v>
      </c>
      <c r="D253" s="49">
        <v>0</v>
      </c>
      <c r="E253" s="49">
        <v>0</v>
      </c>
      <c r="F253" s="47" t="s">
        <v>50</v>
      </c>
      <c r="G253" s="49">
        <f t="shared" si="37"/>
        <v>0</v>
      </c>
      <c r="H253" s="49">
        <f t="shared" si="38"/>
        <v>0</v>
      </c>
      <c r="I253" s="49">
        <f t="shared" si="39"/>
        <v>0.64745762000000007</v>
      </c>
      <c r="J253" s="49">
        <v>0</v>
      </c>
      <c r="K253" s="49">
        <f>647.45762/1000</f>
        <v>0.64745762000000007</v>
      </c>
      <c r="L253" s="49">
        <v>0</v>
      </c>
      <c r="M253" s="47" t="s">
        <v>50</v>
      </c>
      <c r="N253" s="49">
        <v>0</v>
      </c>
      <c r="O253" s="47" t="s">
        <v>50</v>
      </c>
      <c r="P253" s="49">
        <v>0</v>
      </c>
      <c r="Q253" s="47" t="s">
        <v>50</v>
      </c>
      <c r="R253" s="48" t="s">
        <v>50</v>
      </c>
      <c r="S253" s="49">
        <f t="shared" si="42"/>
        <v>-0.64745762000000007</v>
      </c>
      <c r="T253" s="49">
        <f t="shared" si="40"/>
        <v>0.64745762000000007</v>
      </c>
      <c r="U253" s="50">
        <v>100</v>
      </c>
      <c r="V253" s="43" t="s">
        <v>446</v>
      </c>
    </row>
  </sheetData>
  <customSheetViews>
    <customSheetView guid="{500C2F4F-1743-499A-A051-20565DBF52B2}" scale="80" showPageBreaks="1" printArea="1" view="pageBreakPreview">
      <selection activeCell="H15" sqref="H15:Q15"/>
      <colBreaks count="1" manualBreakCount="1">
        <brk id="9" max="20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5">
    <mergeCell ref="G13:G15"/>
    <mergeCell ref="F12:G12"/>
    <mergeCell ref="D12:D15"/>
    <mergeCell ref="H13:I14"/>
    <mergeCell ref="A4:V4"/>
    <mergeCell ref="A5:V5"/>
    <mergeCell ref="A7:V7"/>
    <mergeCell ref="A8:V8"/>
    <mergeCell ref="A10:V10"/>
    <mergeCell ref="J13:K14"/>
    <mergeCell ref="L13:M14"/>
    <mergeCell ref="N13:O14"/>
    <mergeCell ref="H12:Q12"/>
    <mergeCell ref="A11:V11"/>
    <mergeCell ref="A12:A15"/>
    <mergeCell ref="B12:B15"/>
    <mergeCell ref="C12:C15"/>
    <mergeCell ref="V12:V15"/>
    <mergeCell ref="T12:U14"/>
    <mergeCell ref="P13:Q14"/>
    <mergeCell ref="R12:S12"/>
    <mergeCell ref="E12:E15"/>
    <mergeCell ref="R13:R15"/>
    <mergeCell ref="S13:S15"/>
    <mergeCell ref="F13:F15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2"/>
  <headerFooter alignWithMargins="0"/>
  <colBreaks count="1" manualBreakCount="1">
    <brk id="9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12квОсв</vt:lpstr>
      <vt:lpstr>'12квОсв'!Область_печати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2019-05-13T11:25:05Z</dcterms:modified>
</cp:coreProperties>
</file>